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MARÇO\CONVÊNIOS\REGINA\BIOTA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OLSAS - TT" sheetId="18" r:id="rId9"/>
    <sheet name="9b-BOLSAS IC,DD,PD - TEMÁTICO" sheetId="21" r:id="rId10"/>
    <sheet name="9C-BOLSAS IC,DD - JP" sheetId="20" r:id="rId11"/>
    <sheet name="CONSOLIDADA" sheetId="19" r:id="rId12"/>
    <sheet name="DADOS" sheetId="23" state="hidden" r:id="rId13"/>
  </sheets>
  <definedNames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'9a-BOLSAS - TT'!$B$1:$M$50</definedName>
    <definedName name="_xlnm.Print_Area" localSheetId="10">'9C-BOLSAS IC,DD - JP'!$B$2:$I$48</definedName>
    <definedName name="_xlnm.Print_Area" localSheetId="11">CONSOLIDADA!$D$1:$H$21</definedName>
    <definedName name="TAB">'9a-BOLSAS - TT'!$O$16:$P$21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'9a-BOLSAS - TT'!$T$3:$V$117</definedName>
    <definedName name="valores_bolsa" localSheetId="12">DADOS!$N$2:$N$29</definedName>
  </definedNames>
  <calcPr calcId="152511"/>
</workbook>
</file>

<file path=xl/calcChain.xml><?xml version="1.0" encoding="utf-8"?>
<calcChain xmlns="http://schemas.openxmlformats.org/spreadsheetml/2006/main">
  <c r="J7" i="18" l="1"/>
  <c r="K16" i="19" l="1"/>
  <c r="F4" i="19" l="1"/>
  <c r="N19" i="1" l="1"/>
  <c r="G16" i="21" l="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16" i="20"/>
  <c r="L18" i="20" l="1"/>
  <c r="L19" i="20"/>
  <c r="L20" i="20"/>
  <c r="L17" i="20"/>
  <c r="L16" i="20"/>
  <c r="L20" i="21"/>
  <c r="G15" i="21" s="1"/>
  <c r="K24" i="21" s="1"/>
  <c r="L19" i="21"/>
  <c r="L18" i="21"/>
  <c r="L17" i="21"/>
  <c r="L16" i="21"/>
  <c r="L15" i="21"/>
  <c r="P7" i="19" l="1"/>
  <c r="K14" i="19" l="1"/>
  <c r="F20" i="20" l="1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N20" i="20"/>
  <c r="K20" i="20"/>
  <c r="N19" i="20"/>
  <c r="K19" i="20"/>
  <c r="N18" i="20"/>
  <c r="K18" i="20"/>
  <c r="N17" i="20"/>
  <c r="K16" i="20"/>
  <c r="F17" i="20" s="1"/>
  <c r="F19" i="20" l="1"/>
  <c r="F18" i="20"/>
  <c r="F16" i="20"/>
  <c r="N16" i="20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K17" i="21"/>
  <c r="K20" i="21"/>
  <c r="K19" i="21"/>
  <c r="K18" i="21"/>
  <c r="K15" i="21"/>
  <c r="F15" i="21" s="1"/>
  <c r="F16" i="21" l="1"/>
  <c r="K26" i="20"/>
  <c r="K27" i="21" s="1"/>
  <c r="P21" i="18"/>
  <c r="P20" i="18"/>
  <c r="P19" i="18"/>
  <c r="P18" i="18"/>
  <c r="P17" i="18"/>
  <c r="P16" i="18"/>
  <c r="P16" i="19"/>
  <c r="P9" i="19"/>
  <c r="P10" i="19"/>
  <c r="P11" i="19"/>
  <c r="P12" i="19"/>
  <c r="P13" i="19"/>
  <c r="P14" i="19"/>
  <c r="P15" i="19"/>
  <c r="M18" i="21" l="1"/>
  <c r="M19" i="21"/>
  <c r="N19" i="21" s="1"/>
  <c r="M20" i="21"/>
  <c r="N20" i="21" s="1"/>
  <c r="N18" i="21" l="1"/>
  <c r="M17" i="21"/>
  <c r="M15" i="21"/>
  <c r="M16" i="21" l="1"/>
  <c r="N17" i="21" l="1"/>
  <c r="N16" i="21"/>
  <c r="N15" i="21" l="1"/>
  <c r="H17" i="20"/>
  <c r="H19" i="20"/>
  <c r="H18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K13" i="19"/>
  <c r="K12" i="19"/>
  <c r="G18" i="19" l="1"/>
  <c r="R16" i="18"/>
  <c r="L3" i="23"/>
  <c r="L4" i="23" s="1"/>
  <c r="L5" i="23" s="1"/>
  <c r="L6" i="23" s="1"/>
  <c r="L7" i="23" s="1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R40" i="18" s="1"/>
  <c r="O17" i="18"/>
  <c r="O18" i="18"/>
  <c r="O19" i="18"/>
  <c r="O20" i="18"/>
  <c r="O21" i="18"/>
  <c r="O16" i="18"/>
  <c r="J17" i="18"/>
  <c r="J18" i="18"/>
  <c r="L18" i="18" s="1"/>
  <c r="J19" i="18"/>
  <c r="L19" i="18" s="1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J16" i="18" l="1"/>
  <c r="J100" i="18"/>
  <c r="L100" i="18" s="1"/>
  <c r="K30" i="21"/>
  <c r="G17" i="19" s="1"/>
  <c r="R39" i="18"/>
  <c r="R37" i="18"/>
  <c r="R35" i="18"/>
  <c r="R33" i="18"/>
  <c r="R31" i="18"/>
  <c r="R29" i="18"/>
  <c r="R27" i="18"/>
  <c r="R25" i="18"/>
  <c r="R23" i="18"/>
  <c r="R21" i="18"/>
  <c r="R19" i="18"/>
  <c r="R17" i="18"/>
  <c r="R38" i="18"/>
  <c r="R36" i="18"/>
  <c r="R34" i="18"/>
  <c r="R32" i="18"/>
  <c r="R30" i="18"/>
  <c r="R28" i="18"/>
  <c r="R26" i="18"/>
  <c r="R24" i="18"/>
  <c r="R22" i="18"/>
  <c r="R20" i="18"/>
  <c r="R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L17" i="18"/>
  <c r="IC101" i="18"/>
  <c r="ID101" i="18" s="1"/>
  <c r="J101" i="18"/>
  <c r="L101" i="18" s="1"/>
  <c r="K101" i="18" s="1"/>
  <c r="IC105" i="18"/>
  <c r="ID105" i="18" s="1"/>
  <c r="J105" i="18"/>
  <c r="L105" i="18" s="1"/>
  <c r="K105" i="18" s="1"/>
  <c r="IC104" i="18"/>
  <c r="ID104" i="18" s="1"/>
  <c r="J104" i="18"/>
  <c r="L104" i="18" s="1"/>
  <c r="K104" i="18" s="1"/>
  <c r="J103" i="18"/>
  <c r="L103" i="18" s="1"/>
  <c r="K103" i="18" s="1"/>
  <c r="IC102" i="18"/>
  <c r="ID102" i="18" s="1"/>
  <c r="J102" i="18"/>
  <c r="L102" i="18" s="1"/>
  <c r="K102" i="18" s="1"/>
  <c r="IC100" i="18"/>
  <c r="ID100" i="18" s="1"/>
  <c r="H16" i="20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E97" i="18" l="1"/>
  <c r="K100" i="18"/>
  <c r="C12" i="21"/>
  <c r="G13" i="19" s="1"/>
  <c r="C12" i="20"/>
  <c r="G14" i="19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L49" i="18"/>
  <c r="K49" i="18" s="1"/>
  <c r="L48" i="18"/>
  <c r="K48" i="18" s="1"/>
  <c r="L47" i="18"/>
  <c r="K47" i="18" s="1"/>
  <c r="IC40" i="18"/>
  <c r="L40" i="18"/>
  <c r="K40" i="18" s="1"/>
  <c r="L39" i="18"/>
  <c r="K39" i="18" s="1"/>
  <c r="L38" i="18"/>
  <c r="K38" i="18" s="1"/>
  <c r="L37" i="18"/>
  <c r="K37" i="18" s="1"/>
  <c r="L36" i="18"/>
  <c r="K36" i="18" s="1"/>
  <c r="IC35" i="18"/>
  <c r="L35" i="18"/>
  <c r="K35" i="18" s="1"/>
  <c r="L34" i="18"/>
  <c r="K34" i="18" s="1"/>
  <c r="IC33" i="18"/>
  <c r="L33" i="18"/>
  <c r="K33" i="18" s="1"/>
  <c r="IC32" i="18"/>
  <c r="ID32" i="18" s="1"/>
  <c r="L32" i="18"/>
  <c r="K32" i="18" s="1"/>
  <c r="IC31" i="18"/>
  <c r="ID31" i="18" s="1"/>
  <c r="L31" i="18"/>
  <c r="K31" i="18" s="1"/>
  <c r="IC30" i="18"/>
  <c r="ID30" i="18" s="1"/>
  <c r="L30" i="18"/>
  <c r="K30" i="18" s="1"/>
  <c r="IC29" i="18"/>
  <c r="ID29" i="18" s="1"/>
  <c r="L29" i="18"/>
  <c r="K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L44" i="18"/>
  <c r="K44" i="18" s="1"/>
  <c r="L43" i="18"/>
  <c r="K43" i="18" s="1"/>
  <c r="L42" i="18"/>
  <c r="K42" i="18" s="1"/>
  <c r="L41" i="18"/>
  <c r="K41" i="18" s="1"/>
  <c r="IC28" i="18"/>
  <c r="L28" i="18"/>
  <c r="K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L16" i="18"/>
  <c r="K16" i="18" s="1"/>
  <c r="L23" i="18"/>
  <c r="K23" i="18" s="1"/>
  <c r="L27" i="18"/>
  <c r="K27" i="18" s="1"/>
  <c r="L45" i="18"/>
  <c r="K45" i="18" s="1"/>
  <c r="L46" i="18"/>
  <c r="K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B48" i="20" s="1"/>
  <c r="B48" i="21" s="1"/>
  <c r="L26" i="18"/>
  <c r="K26" i="18" s="1"/>
  <c r="IC25" i="18"/>
  <c r="L25" i="18"/>
  <c r="K25" i="18" s="1"/>
  <c r="L24" i="18"/>
  <c r="K24" i="18" s="1"/>
  <c r="IC23" i="18"/>
  <c r="IC22" i="18"/>
  <c r="ID22" i="18" s="1"/>
  <c r="L22" i="18"/>
  <c r="K22" i="18" s="1"/>
  <c r="IC21" i="18"/>
  <c r="ID21" i="18" s="1"/>
  <c r="L21" i="18"/>
  <c r="K21" i="18" s="1"/>
  <c r="IC20" i="18"/>
  <c r="ID20" i="18" s="1"/>
  <c r="L20" i="18"/>
  <c r="K20" i="18" s="1"/>
  <c r="IC19" i="18"/>
  <c r="ID19" i="18" s="1"/>
  <c r="K19" i="18"/>
  <c r="K18" i="18"/>
  <c r="IC17" i="18"/>
  <c r="ID17" i="18" s="1"/>
  <c r="K17" i="18"/>
  <c r="IC16" i="18"/>
  <c r="ID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D20" i="19" l="1"/>
  <c r="O66" i="7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G15" i="19" l="1"/>
  <c r="D18" i="5"/>
  <c r="H8" i="19" s="1"/>
  <c r="D18" i="2"/>
  <c r="H7" i="19" s="1"/>
  <c r="D17" i="7"/>
  <c r="H9" i="19" s="1"/>
  <c r="O191" i="7"/>
  <c r="N195" i="5"/>
  <c r="Q194" i="5"/>
  <c r="Q196" i="2"/>
  <c r="H16" i="19" l="1"/>
  <c r="H15" i="19"/>
  <c r="G16" i="19"/>
  <c r="G19" i="19" s="1"/>
  <c r="N196" i="5"/>
  <c r="Q195" i="5"/>
  <c r="N197" i="5" l="1"/>
  <c r="Q197" i="5" s="1"/>
  <c r="Q196" i="5"/>
  <c r="H19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<sst xmlns="http://schemas.openxmlformats.org/spreadsheetml/2006/main" count="770" uniqueCount="402">
  <si>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</si>
  <si>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</si>
  <si>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</si>
  <si>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</si>
  <si>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</si>
  <si>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</si>
  <si>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</si>
  <si>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</si>
  <si>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</si>
  <si>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</si>
  <si>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</si>
  <si>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</si>
  <si>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</si>
  <si>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</si>
  <si>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</si>
  <si>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</si>
  <si>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</si>
  <si>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</si>
  <si>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</si>
  <si>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</si>
  <si>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</si>
  <si>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</si>
  <si>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</si>
  <si>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</si>
  <si>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</si>
  <si>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</si>
  <si>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</si>
  <si>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</si>
  <si>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</si>
  <si>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</si>
  <si>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</si>
  <si>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</si>
  <si>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</si>
  <si>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</si>
  <si>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</si>
  <si>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</si>
  <si>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</si>
  <si>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</si>
  <si>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</si>
  <si>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</si>
  <si>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</si>
  <si>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</si>
  <si>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</si>
  <si>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</si>
  <si>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</si>
  <si>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</si>
  <si>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</si>
  <si>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</si>
  <si>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</si>
  <si>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</si>
  <si>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</si>
  <si>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</si>
  <si>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</si>
  <si>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</si>
  <si>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</si>
  <si>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</si>
  <si>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</si>
  <si>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</si>
  <si>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</si>
  <si>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</si>
  <si>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</si>
  <si>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</si>
  <si>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</si>
  <si>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</si>
  <si>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</si>
  <si>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</si>
  <si>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</si>
  <si>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</si>
  <si>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</si>
  <si>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</si>
  <si>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</si>
  <si>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</si>
  <si>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</si>
  <si>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</si>
  <si>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</si>
  <si>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</si>
  <si>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</si>
  <si>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</si>
  <si>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</si>
  <si>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</si>
  <si>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</si>
  <si>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</si>
  <si>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</si>
  <si>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</si>
  <si>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</si>
  <si>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</si>
  <si>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</si>
  <si>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</si>
  <si>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</si>
  <si>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</si>
  <si>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</si>
  <si>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</si>
  <si>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</si>
  <si>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</si>
  <si>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</si>
  <si>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</si>
  <si>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</si>
  <si>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</si>
  <si>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</si>
  <si>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</si>
  <si>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</si>
  <si>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</si>
  <si>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</si>
  <si>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</si>
  <si>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</si>
  <si>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</si>
  <si>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</si>
  <si>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</si>
  <si>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</si>
  <si>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</si>
  <si>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</si>
  <si>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</si>
  <si>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</si>
  <si>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</si>
  <si>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</si>
  <si>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</si>
  <si>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</si>
  <si>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</si>
  <si>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</si>
  <si>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</si>
  <si>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</si>
  <si>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</si>
  <si>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</si>
  <si>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</si>
  <si>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</si>
  <si>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</si>
  <si>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</si>
  <si>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</si>
  <si>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</si>
  <si>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</si>
  <si>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</si>
  <si>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</si>
  <si>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</si>
  <si>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</si>
  <si>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</si>
  <si>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</si>
  <si>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</si>
  <si>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</si>
  <si>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</si>
  <si>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</si>
  <si>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</si>
  <si>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</si>
  <si>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</si>
  <si>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</si>
  <si>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</si>
  <si>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</si>
  <si>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</si>
  <si>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</si>
  <si>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</si>
  <si>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</si>
  <si>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</si>
  <si>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</si>
  <si>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</si>
  <si>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</si>
  <si>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</si>
  <si>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</si>
  <si>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</si>
  <si>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</si>
  <si>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</si>
  <si>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</si>
  <si>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</si>
  <si>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</si>
  <si>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</si>
  <si>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</si>
  <si>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</si>
  <si>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</si>
  <si>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</si>
  <si>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</si>
  <si>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</si>
  <si>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</si>
  <si>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</si>
  <si>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</si>
  <si>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</si>
  <si>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</si>
  <si>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</si>
  <si>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</si>
  <si>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</si>
  <si>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</si>
  <si>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</si>
  <si>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</si>
  <si>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</si>
  <si>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</si>
  <si>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</si>
  <si>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</si>
  <si>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</si>
  <si>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</si>
  <si>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</si>
  <si>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</si>
  <si>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</si>
  <si>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</si>
  <si>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</si>
  <si>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</si>
  <si>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</si>
  <si>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</si>
  <si>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</si>
  <si>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</si>
  <si>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</si>
  <si>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</si>
  <si>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</si>
  <si>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</si>
  <si>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</si>
  <si>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</si>
  <si>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</si>
  <si>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</si>
  <si>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</si>
  <si>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</si>
  <si>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</si>
  <si>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</si>
  <si>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</si>
  <si>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</si>
  <si>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</si>
  <si>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</si>
  <si>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</si>
  <si>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</si>
  <si>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</si>
  <si>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</si>
  <si>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</si>
  <si>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</si>
  <si>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</si>
  <si>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</si>
  <si>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</si>
  <si>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</si>
  <si>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</si>
  <si>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</si>
  <si>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</si>
  <si>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</si>
  <si>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</si>
  <si>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</si>
  <si>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</si>
  <si>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</si>
  <si>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</si>
  <si>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</si>
  <si>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</si>
  <si>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</si>
  <si>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</si>
  <si>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</si>
  <si>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</si>
  <si>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</si>
  <si>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</si>
  <si>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</si>
  <si>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</si>
  <si>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</si>
  <si>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</si>
  <si>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</si>
  <si>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</si>
  <si>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</si>
  <si>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</si>
  <si>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</si>
  <si>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</si>
  <si>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</si>
  <si>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</si>
  <si>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</si>
  <si>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</si>
  <si>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</si>
  <si>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</si>
  <si>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</si>
  <si>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</si>
  <si>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</si>
  <si>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</si>
  <si>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</si>
  <si>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</si>
  <si>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</si>
  <si>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</si>
  <si>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</si>
  <si>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</si>
  <si>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</si>
  <si>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</si>
  <si>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</si>
  <si>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</si>
  <si>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</si>
  <si>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</si>
  <si>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</si>
  <si>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</si>
  <si>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 da bolsa</t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</si>
  <si>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</si>
  <si>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</si>
  <si>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</si>
  <si>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</si>
  <si>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</si>
  <si>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</si>
  <si>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</si>
  <si>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</si>
  <si>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</si>
  <si>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</si>
  <si>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</si>
  <si>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</si>
  <si>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</si>
  <si>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</si>
  <si>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</si>
  <si>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</si>
  <si>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</si>
  <si>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</si>
  <si>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</si>
  <si>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</si>
  <si>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</si>
  <si>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</si>
  <si>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</si>
  <si>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</si>
  <si>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</si>
  <si>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</si>
  <si>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</si>
  <si>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</si>
  <si>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</si>
  <si>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</si>
  <si>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</si>
  <si>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</si>
  <si>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</si>
  <si>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</si>
  <si>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</si>
  <si>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</si>
  <si>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</si>
  <si>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</si>
  <si>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</si>
  <si>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</si>
  <si>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</si>
  <si>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</si>
  <si>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</si>
  <si>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</si>
  <si>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</si>
  <si>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</si>
  <si>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</si>
  <si>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</si>
  <si>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</si>
  <si>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</si>
  <si>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</si>
  <si>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</si>
  <si>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</si>
  <si>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</si>
  <si>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</si>
  <si>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</si>
  <si>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</si>
  <si>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</si>
  <si>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</si>
  <si>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</si>
  <si>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</si>
  <si>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</si>
  <si>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</si>
  <si>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</si>
  <si>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CÉLULA VARIÁVEL</t>
  </si>
  <si>
    <t>CLIQUE AQUI E SELECIONE A MODALIDADE DO AUXÍLIO SOLICITADO</t>
  </si>
  <si>
    <t>DD</t>
  </si>
  <si>
    <t>MODALIDADE</t>
  </si>
  <si>
    <t>VALOR BOLSA</t>
  </si>
  <si>
    <t>RT ANUAL</t>
  </si>
  <si>
    <t>RT MENSAL</t>
  </si>
  <si>
    <t>Reserva Técnica da bolsa</t>
  </si>
  <si>
    <t>valor da reserva técnica</t>
  </si>
  <si>
    <t>TOTAL  DA RESERVA TÉCNICA</t>
  </si>
  <si>
    <t>TOTAL GERAL DA RESERVA TÉCNICA - JP</t>
  </si>
  <si>
    <t>TOTAL GERAL DA RESERVA TÉCNICA DA BOLSAS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</si>
  <si>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</si>
  <si>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</si>
  <si>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</si>
  <si>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</si>
  <si>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</si>
  <si>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</si>
  <si>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</si>
  <si>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</si>
  <si>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</si>
  <si>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</si>
  <si>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</si>
  <si>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</si>
  <si>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9C- BOLSAS ACADÊMICAS VINCULADAS AO PROGRAMA JOVEM PESQUISADOR - (IC-DD)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</si>
  <si>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</si>
  <si>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</si>
  <si>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</si>
  <si>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</si>
  <si>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</si>
  <si>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</si>
  <si>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</si>
  <si>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</si>
  <si>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</si>
  <si>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</si>
  <si>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</si>
  <si>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</si>
  <si>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</si>
  <si>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</si>
  <si>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</si>
  <si>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>%</t>
  </si>
  <si>
    <t>DD1</t>
  </si>
  <si>
    <t>GLÓRIA A DEUS</t>
  </si>
  <si>
    <t>SE(E(C15="";D15=0;E15=0);"";SE(C15="IC";$N$15*E15;SE(C15="PD";$N$17*E15;SE(E(C15="DD";E15&lt;=12);$L$16*0,3*E15;SE(E(C15="DD";E15&gt;12;E15&lt;=24);($L$18*0,3*(E15-12)+($L$16*0,3*12));SE(E(C15="DD";E15&gt;24;E15&lt;=36);($L$19*0,3*(E15-24)+($L$18*0,3*12))+($L$16*0,3*12);SE(E(C15="DD";E15&gt;36;E15&lt;=48);($L$20*0,3*(E156)+($L$19*0,3*12))+($L$18*0,3*12)+($L$16*0,3*12))))))))</t>
  </si>
  <si>
    <t xml:space="preserve">ITENS SOLICITADOS                                                 </t>
  </si>
  <si>
    <t>BOLSAS IC E DD VINCULADAS AO PROGRAMA JOVEM PESQUISADOR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</si>
  <si>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</si>
  <si>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</si>
  <si>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TOTAL DA RESERVA TÉCNICA TEMÁTICO - ESTA ABA</t>
  </si>
  <si>
    <t>RESERVA TÉCNICA PARA INFRAESTRUTURA DIRETA DO PROJETO</t>
  </si>
  <si>
    <t>RESERVA TÉCNICA DAS BOLSAS ACADÊMICAS SOLICITADAS</t>
  </si>
  <si>
    <t>RESERVA TÉCNICA PARA INFRAESTRUTURA INSTITUCIONAL DE PESQUISA</t>
  </si>
  <si>
    <t>CÉLULAS FIXAS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</si>
  <si>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rgb="FF0000CC"/>
        <rFont val="Arial"/>
        <family val="2"/>
      </rPr>
      <t>INDIQUE AO LADO A QUANTIDADE DE</t>
    </r>
    <r>
      <rPr>
        <b/>
        <i/>
        <sz val="10"/>
        <color rgb="FFFF0000"/>
        <rFont val="Arial"/>
        <family val="2"/>
      </rPr>
      <t xml:space="preserve"> PESQUISADORES PRINCIPAIS (PROJETO TEMÁTICO)</t>
    </r>
    <r>
      <rPr>
        <b/>
        <i/>
        <sz val="10"/>
        <color rgb="FF0000CC"/>
        <rFont val="Arial"/>
        <family val="2"/>
      </rPr>
      <t xml:space="preserve"> E, NA SEQUÊNCIA, A </t>
    </r>
    <r>
      <rPr>
        <b/>
        <i/>
        <sz val="10"/>
        <color rgb="FFFF0000"/>
        <rFont val="Arial"/>
        <family val="2"/>
      </rPr>
      <t>DURAÇÃO</t>
    </r>
    <r>
      <rPr>
        <b/>
        <i/>
        <sz val="10"/>
        <color rgb="FF0000CC"/>
        <rFont val="Arial"/>
        <family val="2"/>
      </rPr>
      <t xml:space="preserve"> DO AUXÍLIO SOLICITADO. </t>
    </r>
    <r>
      <rPr>
        <b/>
        <i/>
        <sz val="10"/>
        <color rgb="FFFF0000"/>
        <rFont val="Arial"/>
        <family val="2"/>
      </rPr>
      <t>PARA AS OUTRAS MODALIDADES, INDIQUE A DURAÇÃO EM ANOS.</t>
    </r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</si>
  <si>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</si>
  <si>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</si>
  <si>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</si>
  <si>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</si>
  <si>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</si>
  <si>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</si>
  <si>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BOLSAS IC, DD E PD -  VINCULADAS SOMENTE AOS PROJETOS TEMÁTICOS</t>
  </si>
  <si>
    <t>9B- BOLSAS ACADÊMICAS VINCULADAS SOMENTE A PROJETOS TEMÁTICOS - (IC-DD-PD)</t>
  </si>
  <si>
    <t>9A- BOLSAS DE CAPACITAÇÃO TÉCNICA VINCULADAS AO</t>
  </si>
  <si>
    <t>FAPESP,  MARÇO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</si>
</sst>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R$&quot;\ #,##0.00;\-&quot;R$&quot;\ #,##0.00"/>
    <numFmt numFmtId="8" formatCode="&quot;R$&quot;\ #,##0.00;[Red]\-&quot;R$&quot;\ #,##0.00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10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i/>
      <sz val="10"/>
      <color rgb="FF0000CC"/>
      <name val="Arial"/>
      <family val="2"/>
    </font>
    <font>
      <b/>
      <sz val="12"/>
      <color rgb="FF0000CC"/>
      <name val="Arial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22"/>
      <color theme="0"/>
      <name val="Tahoma"/>
      <family val="2"/>
    </font>
    <font>
      <b/>
      <sz val="14"/>
      <color theme="0"/>
      <name val="Arial"/>
      <family val="2"/>
    </font>
    <font>
      <b/>
      <sz val="14"/>
      <color rgb="FF0000CC"/>
      <name val="Tahoma"/>
      <family val="2"/>
    </font>
    <font>
      <b/>
      <i/>
      <sz val="10"/>
      <color rgb="FFFF0000"/>
      <name val="Arial"/>
      <family val="2"/>
    </font>
    <font>
      <sz val="16"/>
      <color rgb="FFFFFF00"/>
      <name val="Franklin Gothic Medium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5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129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70" fillId="0" borderId="0" xfId="0" applyFont="1" applyAlignment="1"/>
    <xf numFmtId="0" fontId="42" fillId="0" borderId="0" xfId="1" applyAlignment="1" applyProtection="1">
      <alignment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165" fontId="2" fillId="0" borderId="14" xfId="2" applyNumberFormat="1" applyFont="1" applyBorder="1" applyAlignment="1" applyProtection="1">
      <alignment horizontal="right" vertical="center" shrinkToFit="1"/>
      <protection hidden="1"/>
    </xf>
    <xf numFmtId="4" fontId="12" fillId="2" borderId="14" xfId="0" applyNumberFormat="1" applyFont="1" applyFill="1" applyBorder="1" applyAlignment="1" applyProtection="1">
      <alignment horizontal="center" shrinkToFit="1"/>
      <protection hidden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2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0" xfId="0" applyFont="1" applyProtection="1"/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4" borderId="0" xfId="0" applyFill="1" applyAlignment="1">
      <alignment horizontal="center"/>
    </xf>
    <xf numFmtId="167" fontId="79" fillId="4" borderId="10" xfId="2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5" fontId="12" fillId="0" borderId="14" xfId="0" applyNumberFormat="1" applyFont="1" applyBorder="1" applyAlignment="1" applyProtection="1">
      <alignment vertical="center"/>
      <protection hidden="1"/>
    </xf>
    <xf numFmtId="0" fontId="8" fillId="0" borderId="10" xfId="0" applyFont="1" applyBorder="1" applyAlignment="1">
      <alignment vertical="center"/>
    </xf>
    <xf numFmtId="0" fontId="34" fillId="0" borderId="10" xfId="0" applyFont="1" applyBorder="1" applyAlignment="1" applyProtection="1">
      <alignment wrapText="1"/>
    </xf>
    <xf numFmtId="0" fontId="2" fillId="0" borderId="10" xfId="0" applyFont="1" applyBorder="1" applyAlignment="1">
      <alignment wrapText="1"/>
    </xf>
    <xf numFmtId="0" fontId="13" fillId="0" borderId="10" xfId="0" quotePrefix="1" applyFont="1" applyBorder="1" applyAlignment="1" applyProtection="1">
      <alignment horizontal="center" vertical="center"/>
      <protection locked="0"/>
    </xf>
    <xf numFmtId="168" fontId="8" fillId="0" borderId="0" xfId="3" applyFont="1" applyBorder="1"/>
    <xf numFmtId="165" fontId="8" fillId="0" borderId="0" xfId="0" applyNumberFormat="1" applyFont="1"/>
    <xf numFmtId="0" fontId="8" fillId="0" borderId="2" xfId="0" applyFont="1" applyBorder="1"/>
    <xf numFmtId="0" fontId="2" fillId="0" borderId="12" xfId="0" applyFont="1" applyBorder="1"/>
    <xf numFmtId="167" fontId="8" fillId="0" borderId="8" xfId="2" applyFont="1" applyBorder="1"/>
    <xf numFmtId="0" fontId="2" fillId="0" borderId="14" xfId="0" applyFont="1" applyBorder="1"/>
    <xf numFmtId="168" fontId="8" fillId="0" borderId="2" xfId="3" applyFont="1" applyBorder="1"/>
    <xf numFmtId="168" fontId="2" fillId="0" borderId="4" xfId="3" applyFont="1" applyBorder="1"/>
    <xf numFmtId="168" fontId="2" fillId="0" borderId="1" xfId="3" applyFont="1" applyBorder="1"/>
    <xf numFmtId="0" fontId="9" fillId="0" borderId="0" xfId="0" applyFont="1" applyBorder="1" applyAlignment="1">
      <alignment vertical="center"/>
    </xf>
    <xf numFmtId="167" fontId="81" fillId="4" borderId="25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3" fillId="0" borderId="0" xfId="0" applyFont="1" applyBorder="1" applyAlignment="1">
      <alignment vertical="center" wrapText="1"/>
    </xf>
    <xf numFmtId="0" fontId="35" fillId="10" borderId="10" xfId="0" applyFont="1" applyFill="1" applyBorder="1" applyAlignment="1" applyProtection="1">
      <alignment horizontal="center" vertical="center" wrapText="1"/>
      <protection locked="0"/>
    </xf>
    <xf numFmtId="0" fontId="79" fillId="4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5" fontId="12" fillId="0" borderId="10" xfId="0" applyNumberFormat="1" applyFont="1" applyBorder="1" applyAlignment="1" applyProtection="1">
      <alignment horizontal="right" vertical="center" shrinkToFit="1"/>
      <protection hidden="1"/>
    </xf>
    <xf numFmtId="9" fontId="2" fillId="0" borderId="10" xfId="4" applyFont="1" applyBorder="1" applyAlignment="1">
      <alignment horizontal="center"/>
    </xf>
    <xf numFmtId="165" fontId="12" fillId="0" borderId="10" xfId="0" applyNumberFormat="1" applyFont="1" applyBorder="1" applyAlignment="1" applyProtection="1">
      <alignment horizontal="right" vertical="center"/>
      <protection hidden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79" fillId="4" borderId="0" xfId="0" applyFont="1" applyFill="1" applyBorder="1"/>
    <xf numFmtId="168" fontId="2" fillId="0" borderId="12" xfId="3" applyFont="1" applyBorder="1" applyProtection="1">
      <protection locked="0"/>
    </xf>
    <xf numFmtId="168" fontId="2" fillId="0" borderId="14" xfId="3" applyFont="1" applyBorder="1"/>
    <xf numFmtId="7" fontId="8" fillId="0" borderId="10" xfId="2" applyNumberFormat="1" applyFont="1" applyBorder="1" applyAlignment="1" applyProtection="1">
      <alignment horizontal="center" wrapText="1"/>
    </xf>
    <xf numFmtId="165" fontId="8" fillId="0" borderId="10" xfId="2" applyNumberFormat="1" applyFont="1" applyBorder="1" applyAlignment="1">
      <alignment wrapText="1"/>
    </xf>
    <xf numFmtId="165" fontId="2" fillId="0" borderId="10" xfId="2" applyNumberFormat="1" applyFont="1" applyBorder="1" applyAlignment="1">
      <alignment wrapText="1"/>
    </xf>
    <xf numFmtId="0" fontId="66" fillId="0" borderId="0" xfId="0" applyFont="1" applyProtection="1">
      <protection hidden="1"/>
    </xf>
    <xf numFmtId="168" fontId="66" fillId="0" borderId="0" xfId="3" applyFont="1" applyProtection="1">
      <protection hidden="1"/>
    </xf>
    <xf numFmtId="168" fontId="2" fillId="0" borderId="0" xfId="3" applyFont="1"/>
    <xf numFmtId="168" fontId="2" fillId="0" borderId="0" xfId="0" applyNumberFormat="1" applyFont="1"/>
    <xf numFmtId="0" fontId="2" fillId="0" borderId="0" xfId="0" applyFont="1" applyAlignment="1">
      <alignment wrapText="1"/>
    </xf>
    <xf numFmtId="0" fontId="89" fillId="0" borderId="0" xfId="0" applyFont="1" applyAlignment="1" applyProtection="1">
      <alignment vertical="center"/>
      <protection hidden="1"/>
    </xf>
    <xf numFmtId="43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34" fillId="0" borderId="34" xfId="0" applyFont="1" applyBorder="1" applyAlignment="1" applyProtection="1">
      <alignment wrapText="1"/>
    </xf>
    <xf numFmtId="7" fontId="8" fillId="0" borderId="35" xfId="2" applyNumberFormat="1" applyFont="1" applyBorder="1" applyAlignment="1" applyProtection="1">
      <alignment horizontal="center" wrapText="1"/>
    </xf>
    <xf numFmtId="0" fontId="2" fillId="0" borderId="34" xfId="0" applyFont="1" applyBorder="1"/>
    <xf numFmtId="0" fontId="2" fillId="0" borderId="36" xfId="0" applyFont="1" applyBorder="1"/>
    <xf numFmtId="7" fontId="8" fillId="0" borderId="37" xfId="2" applyNumberFormat="1" applyFont="1" applyBorder="1" applyAlignment="1" applyProtection="1">
      <alignment horizontal="center" wrapText="1"/>
    </xf>
    <xf numFmtId="165" fontId="8" fillId="0" borderId="34" xfId="2" applyNumberFormat="1" applyFont="1" applyBorder="1" applyAlignment="1">
      <alignment wrapText="1"/>
    </xf>
    <xf numFmtId="9" fontId="2" fillId="0" borderId="35" xfId="4" applyFont="1" applyBorder="1" applyAlignment="1">
      <alignment horizontal="center"/>
    </xf>
    <xf numFmtId="165" fontId="8" fillId="0" borderId="36" xfId="2" applyNumberFormat="1" applyFont="1" applyBorder="1" applyAlignment="1">
      <alignment wrapText="1"/>
    </xf>
    <xf numFmtId="9" fontId="2" fillId="0" borderId="37" xfId="4" applyFont="1" applyBorder="1" applyAlignment="1">
      <alignment horizontal="center"/>
    </xf>
    <xf numFmtId="0" fontId="35" fillId="7" borderId="11" xfId="0" applyFont="1" applyFill="1" applyBorder="1" applyAlignment="1">
      <alignment horizontal="left" vertical="center"/>
    </xf>
    <xf numFmtId="0" fontId="41" fillId="0" borderId="47" xfId="0" applyFont="1" applyBorder="1" applyAlignment="1">
      <alignment horizontal="right" vertical="center"/>
    </xf>
    <xf numFmtId="0" fontId="41" fillId="0" borderId="33" xfId="0" applyFont="1" applyBorder="1" applyAlignment="1">
      <alignment horizontal="right" vertical="center"/>
    </xf>
    <xf numFmtId="176" fontId="24" fillId="0" borderId="35" xfId="2" applyNumberFormat="1" applyFont="1" applyBorder="1" applyAlignment="1" applyProtection="1">
      <alignment vertical="center" shrinkToFit="1"/>
      <protection hidden="1"/>
    </xf>
    <xf numFmtId="176" fontId="80" fillId="0" borderId="35" xfId="2" applyNumberFormat="1" applyFont="1" applyBorder="1" applyAlignment="1" applyProtection="1">
      <alignment vertical="center" shrinkToFit="1"/>
      <protection hidden="1"/>
    </xf>
    <xf numFmtId="176" fontId="16" fillId="11" borderId="49" xfId="2" applyNumberFormat="1" applyFont="1" applyFill="1" applyBorder="1" applyAlignment="1" applyProtection="1">
      <alignment vertical="center" shrinkToFit="1"/>
      <protection hidden="1"/>
    </xf>
    <xf numFmtId="176" fontId="16" fillId="11" borderId="50" xfId="2" applyNumberFormat="1" applyFont="1" applyFill="1" applyBorder="1" applyAlignment="1" applyProtection="1">
      <alignment vertical="center" shrinkToFit="1"/>
      <protection hidden="1"/>
    </xf>
    <xf numFmtId="176" fontId="16" fillId="11" borderId="51" xfId="2" applyNumberFormat="1" applyFont="1" applyFill="1" applyBorder="1" applyAlignment="1" applyProtection="1">
      <alignment vertical="center" shrinkToFit="1"/>
      <protection hidden="1"/>
    </xf>
    <xf numFmtId="176" fontId="16" fillId="11" borderId="35" xfId="2" applyNumberFormat="1" applyFont="1" applyFill="1" applyBorder="1" applyAlignment="1" applyProtection="1">
      <alignment vertical="center" shrinkToFit="1"/>
      <protection hidden="1"/>
    </xf>
    <xf numFmtId="176" fontId="80" fillId="0" borderId="35" xfId="3" applyNumberFormat="1" applyFont="1" applyBorder="1" applyAlignment="1" applyProtection="1">
      <alignment vertical="center" shrinkToFit="1"/>
      <protection hidden="1"/>
    </xf>
    <xf numFmtId="176" fontId="80" fillId="0" borderId="35" xfId="0" applyNumberFormat="1" applyFont="1" applyBorder="1" applyAlignment="1" applyProtection="1">
      <alignment vertical="center" shrinkToFit="1"/>
      <protection hidden="1"/>
    </xf>
    <xf numFmtId="165" fontId="85" fillId="0" borderId="55" xfId="0" applyNumberFormat="1" applyFont="1" applyBorder="1" applyAlignment="1" applyProtection="1">
      <alignment vertical="center" shrinkToFit="1"/>
      <protection hidden="1"/>
    </xf>
    <xf numFmtId="176" fontId="82" fillId="0" borderId="37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1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72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9" fillId="6" borderId="35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9" fillId="6" borderId="35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9" fillId="4" borderId="0" xfId="0" applyFont="1" applyFill="1" applyProtection="1">
      <protection hidden="1"/>
    </xf>
    <xf numFmtId="0" fontId="79" fillId="4" borderId="0" xfId="0" applyFont="1" applyFill="1" applyAlignment="1">
      <alignment horizontal="center"/>
    </xf>
    <xf numFmtId="0" fontId="79" fillId="0" borderId="0" xfId="0" applyFont="1"/>
    <xf numFmtId="0" fontId="79" fillId="4" borderId="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center"/>
    </xf>
    <xf numFmtId="0" fontId="79" fillId="4" borderId="0" xfId="0" applyFont="1" applyFill="1" applyAlignment="1">
      <alignment horizontal="left" vertical="center"/>
    </xf>
    <xf numFmtId="0" fontId="97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0" xfId="0" applyFont="1" applyFill="1" applyBorder="1" applyProtection="1">
      <protection hidden="1"/>
    </xf>
    <xf numFmtId="0" fontId="97" fillId="4" borderId="0" xfId="0" applyFont="1" applyFill="1" applyBorder="1" applyAlignment="1">
      <alignment horizontal="left" vertical="center"/>
    </xf>
    <xf numFmtId="0" fontId="97" fillId="4" borderId="0" xfId="0" applyFont="1" applyFill="1" applyBorder="1" applyAlignment="1">
      <alignment horizontal="center" vertical="center" wrapText="1"/>
    </xf>
    <xf numFmtId="0" fontId="79" fillId="4" borderId="0" xfId="0" applyFont="1" applyFill="1" applyAlignment="1" applyProtection="1">
      <alignment horizontal="center"/>
      <protection hidden="1"/>
    </xf>
    <xf numFmtId="0" fontId="97" fillId="4" borderId="3" xfId="0" applyFont="1" applyFill="1" applyBorder="1" applyAlignment="1" applyProtection="1">
      <alignment horizontal="center" vertical="center"/>
      <protection hidden="1"/>
    </xf>
    <xf numFmtId="0" fontId="97" fillId="4" borderId="0" xfId="0" applyFont="1" applyFill="1" applyBorder="1" applyAlignment="1" applyProtection="1">
      <alignment horizontal="center" vertical="center"/>
      <protection hidden="1"/>
    </xf>
    <xf numFmtId="0" fontId="79" fillId="4" borderId="10" xfId="0" applyFont="1" applyFill="1" applyBorder="1"/>
    <xf numFmtId="0" fontId="89" fillId="4" borderId="3" xfId="0" applyFont="1" applyFill="1" applyBorder="1" applyAlignment="1" applyProtection="1">
      <alignment horizontal="center" vertical="center"/>
      <protection hidden="1"/>
    </xf>
    <xf numFmtId="14" fontId="97" fillId="4" borderId="7" xfId="0" applyNumberFormat="1" applyFont="1" applyFill="1" applyBorder="1" applyAlignment="1" applyProtection="1">
      <alignment horizontal="center" vertical="center"/>
      <protection hidden="1"/>
    </xf>
    <xf numFmtId="14" fontId="97" fillId="4" borderId="0" xfId="0" applyNumberFormat="1" applyFont="1" applyFill="1" applyBorder="1" applyAlignment="1" applyProtection="1">
      <alignment horizontal="center" vertical="center"/>
      <protection hidden="1"/>
    </xf>
    <xf numFmtId="0" fontId="79" fillId="4" borderId="10" xfId="0" applyFont="1" applyFill="1" applyBorder="1" applyAlignment="1" applyProtection="1">
      <alignment horizontal="center"/>
      <protection hidden="1"/>
    </xf>
    <xf numFmtId="0" fontId="89" fillId="4" borderId="6" xfId="0" applyFont="1" applyFill="1" applyBorder="1" applyAlignment="1" applyProtection="1">
      <alignment horizontal="center" vertical="center"/>
      <protection hidden="1"/>
    </xf>
    <xf numFmtId="0" fontId="98" fillId="4" borderId="10" xfId="0" applyFont="1" applyFill="1" applyBorder="1" applyProtection="1">
      <protection hidden="1"/>
    </xf>
    <xf numFmtId="8" fontId="79" fillId="4" borderId="24" xfId="0" applyNumberFormat="1" applyFont="1" applyFill="1" applyBorder="1" applyAlignment="1">
      <alignment vertical="center" wrapText="1"/>
    </xf>
    <xf numFmtId="166" fontId="79" fillId="4" borderId="10" xfId="0" applyNumberFormat="1" applyFont="1" applyFill="1" applyBorder="1" applyAlignment="1">
      <alignment horizontal="right" vertical="center" wrapText="1"/>
    </xf>
    <xf numFmtId="167" fontId="66" fillId="4" borderId="10" xfId="2" applyFont="1" applyFill="1" applyBorder="1" applyProtection="1">
      <protection hidden="1"/>
    </xf>
    <xf numFmtId="166" fontId="79" fillId="4" borderId="10" xfId="0" applyNumberFormat="1" applyFont="1" applyFill="1" applyBorder="1" applyProtection="1">
      <protection hidden="1"/>
    </xf>
    <xf numFmtId="166" fontId="79" fillId="4" borderId="0" xfId="0" applyNumberFormat="1" applyFont="1" applyFill="1" applyBorder="1" applyProtection="1">
      <protection hidden="1"/>
    </xf>
    <xf numFmtId="0" fontId="79" fillId="4" borderId="10" xfId="0" applyFont="1" applyFill="1" applyBorder="1" applyAlignment="1">
      <alignment horizontal="center"/>
    </xf>
    <xf numFmtId="0" fontId="97" fillId="4" borderId="3" xfId="0" applyFont="1" applyFill="1" applyBorder="1" applyAlignment="1">
      <alignment horizontal="center" vertical="center"/>
    </xf>
    <xf numFmtId="0" fontId="97" fillId="4" borderId="7" xfId="0" applyFont="1" applyFill="1" applyBorder="1" applyAlignment="1" applyProtection="1">
      <alignment horizontal="center" vertical="center"/>
      <protection hidden="1"/>
    </xf>
    <xf numFmtId="0" fontId="97" fillId="4" borderId="7" xfId="0" applyFont="1" applyFill="1" applyBorder="1" applyAlignment="1">
      <alignment horizontal="center" vertical="center"/>
    </xf>
    <xf numFmtId="0" fontId="79" fillId="4" borderId="10" xfId="0" applyFont="1" applyFill="1" applyBorder="1" applyAlignment="1" applyProtection="1">
      <alignment horizontal="center" vertical="center"/>
      <protection hidden="1"/>
    </xf>
    <xf numFmtId="166" fontId="79" fillId="4" borderId="10" xfId="0" applyNumberFormat="1" applyFont="1" applyFill="1" applyBorder="1" applyAlignment="1">
      <alignment horizontal="center" vertical="center" wrapText="1"/>
    </xf>
    <xf numFmtId="167" fontId="79" fillId="4" borderId="10" xfId="2" applyFont="1" applyFill="1" applyBorder="1" applyAlignment="1" applyProtection="1">
      <alignment horizontal="center" vertical="center"/>
      <protection hidden="1"/>
    </xf>
    <xf numFmtId="166" fontId="79" fillId="4" borderId="10" xfId="0" applyNumberFormat="1" applyFont="1" applyFill="1" applyBorder="1" applyAlignment="1" applyProtection="1">
      <alignment horizontal="center" vertical="center"/>
      <protection hidden="1"/>
    </xf>
    <xf numFmtId="7" fontId="79" fillId="4" borderId="10" xfId="2" applyNumberFormat="1" applyFont="1" applyFill="1" applyBorder="1" applyAlignment="1" applyProtection="1">
      <alignment horizontal="center"/>
      <protection hidden="1"/>
    </xf>
    <xf numFmtId="7" fontId="79" fillId="4" borderId="10" xfId="2" applyNumberFormat="1" applyFont="1" applyFill="1" applyBorder="1" applyAlignment="1">
      <alignment horizontal="center"/>
    </xf>
    <xf numFmtId="0" fontId="79" fillId="4" borderId="10" xfId="0" applyFont="1" applyFill="1" applyBorder="1" applyAlignment="1">
      <alignment horizontal="center" vertical="center" wrapText="1"/>
    </xf>
    <xf numFmtId="8" fontId="79" fillId="4" borderId="10" xfId="0" applyNumberFormat="1" applyFont="1" applyFill="1" applyBorder="1" applyAlignment="1">
      <alignment horizontal="center" vertical="center"/>
    </xf>
    <xf numFmtId="167" fontId="79" fillId="4" borderId="10" xfId="2" applyFont="1" applyFill="1" applyBorder="1" applyAlignment="1">
      <alignment horizontal="center" vertical="center"/>
    </xf>
    <xf numFmtId="0" fontId="97" fillId="4" borderId="10" xfId="0" applyFont="1" applyFill="1" applyBorder="1" applyAlignment="1">
      <alignment horizontal="center" vertical="center" wrapText="1"/>
    </xf>
    <xf numFmtId="9" fontId="79" fillId="4" borderId="10" xfId="0" applyNumberFormat="1" applyFont="1" applyFill="1" applyBorder="1" applyAlignment="1">
      <alignment horizontal="center" vertical="center" wrapText="1"/>
    </xf>
    <xf numFmtId="0" fontId="89" fillId="4" borderId="7" xfId="0" applyFont="1" applyFill="1" applyBorder="1" applyAlignment="1" applyProtection="1">
      <alignment horizontal="center" vertical="center"/>
      <protection hidden="1"/>
    </xf>
    <xf numFmtId="0" fontId="9" fillId="0" borderId="57" xfId="0" applyFont="1" applyBorder="1" applyAlignment="1">
      <alignment horizontal="left" vertical="center" wrapText="1"/>
    </xf>
    <xf numFmtId="0" fontId="1" fillId="0" borderId="4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9" fillId="0" borderId="52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61" fillId="0" borderId="8" xfId="0" applyFont="1" applyBorder="1" applyAlignment="1" applyProtection="1">
      <alignment horizontal="center" vertical="center"/>
      <protection locked="0"/>
    </xf>
    <xf numFmtId="0" fontId="61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1" fillId="0" borderId="0" xfId="0" applyFont="1" applyBorder="1" applyAlignment="1">
      <alignment horizontal="left" vertical="center" wrapText="1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92" fillId="4" borderId="0" xfId="0" applyFont="1" applyFill="1" applyBorder="1" applyAlignment="1" applyProtection="1">
      <alignment horizontal="left" vertical="center"/>
      <protection locked="0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8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center" wrapText="1" shrinkToFit="1"/>
      <protection hidden="1"/>
    </xf>
    <xf numFmtId="0" fontId="78" fillId="0" borderId="5" xfId="0" applyFont="1" applyBorder="1" applyAlignment="1" applyProtection="1">
      <alignment horizontal="left" vertical="center" wrapText="1" shrinkToFit="1"/>
      <protection hidden="1"/>
    </xf>
    <xf numFmtId="0" fontId="78" fillId="0" borderId="0" xfId="0" applyFont="1" applyBorder="1" applyAlignment="1" applyProtection="1">
      <alignment horizontal="left" vertical="center" wrapText="1" shrinkToFit="1"/>
      <protection hidden="1"/>
    </xf>
    <xf numFmtId="0" fontId="73" fillId="0" borderId="10" xfId="0" applyFont="1" applyBorder="1" applyAlignment="1">
      <alignment horizontal="left" vertical="center" wrapText="1"/>
    </xf>
    <xf numFmtId="0" fontId="76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167" fontId="8" fillId="0" borderId="8" xfId="2" applyFont="1" applyBorder="1"/>
    <xf numFmtId="167" fontId="8" fillId="0" borderId="1" xfId="2" applyFont="1" applyBorder="1"/>
    <xf numFmtId="167" fontId="8" fillId="0" borderId="14" xfId="2" applyFont="1" applyBorder="1"/>
    <xf numFmtId="0" fontId="91" fillId="15" borderId="42" xfId="0" quotePrefix="1" applyFont="1" applyFill="1" applyBorder="1" applyAlignment="1">
      <alignment horizontal="left" vertical="center" wrapText="1"/>
    </xf>
    <xf numFmtId="0" fontId="91" fillId="15" borderId="43" xfId="0" quotePrefix="1" applyFont="1" applyFill="1" applyBorder="1" applyAlignment="1">
      <alignment horizontal="left" vertical="center" wrapText="1"/>
    </xf>
    <xf numFmtId="0" fontId="91" fillId="15" borderId="44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7" fontId="8" fillId="0" borderId="8" xfId="2" applyFont="1" applyBorder="1" applyAlignment="1">
      <alignment horizontal="left"/>
    </xf>
    <xf numFmtId="167" fontId="8" fillId="0" borderId="1" xfId="2" applyFont="1" applyBorder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5" fontId="5" fillId="0" borderId="9" xfId="2" applyNumberFormat="1" applyFont="1" applyBorder="1" applyAlignment="1" applyProtection="1">
      <alignment horizontal="right" vertical="center" shrinkToFit="1"/>
      <protection hidden="1"/>
    </xf>
    <xf numFmtId="165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0" borderId="7" xfId="0" applyFont="1" applyBorder="1" applyAlignment="1">
      <alignment horizontal="center" vertical="center" shrinkToFit="1"/>
    </xf>
    <xf numFmtId="0" fontId="8" fillId="14" borderId="7" xfId="0" applyFont="1" applyFill="1" applyBorder="1" applyAlignment="1">
      <alignment horizontal="center" vertical="center" shrinkToFit="1"/>
    </xf>
    <xf numFmtId="0" fontId="8" fillId="14" borderId="3" xfId="0" applyFont="1" applyFill="1" applyBorder="1" applyAlignment="1">
      <alignment horizontal="center" vertical="center"/>
    </xf>
    <xf numFmtId="0" fontId="0" fillId="14" borderId="7" xfId="0" applyFill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5" fontId="8" fillId="0" borderId="40" xfId="0" applyNumberFormat="1" applyFont="1" applyBorder="1" applyAlignment="1">
      <alignment horizontal="center"/>
    </xf>
    <xf numFmtId="165" fontId="8" fillId="0" borderId="41" xfId="0" applyNumberFormat="1" applyFont="1" applyBorder="1" applyAlignment="1">
      <alignment horizontal="center"/>
    </xf>
    <xf numFmtId="0" fontId="90" fillId="15" borderId="16" xfId="0" applyFont="1" applyFill="1" applyBorder="1" applyAlignment="1">
      <alignment horizontal="center" vertical="center" wrapText="1"/>
    </xf>
    <xf numFmtId="0" fontId="90" fillId="15" borderId="28" xfId="0" applyFont="1" applyFill="1" applyBorder="1" applyAlignment="1">
      <alignment horizontal="center" vertical="center" wrapText="1"/>
    </xf>
    <xf numFmtId="0" fontId="90" fillId="15" borderId="29" xfId="0" applyFont="1" applyFill="1" applyBorder="1" applyAlignment="1">
      <alignment horizontal="center" vertical="center" wrapText="1"/>
    </xf>
    <xf numFmtId="0" fontId="90" fillId="15" borderId="17" xfId="0" applyFont="1" applyFill="1" applyBorder="1" applyAlignment="1">
      <alignment horizontal="center" vertical="center" wrapText="1"/>
    </xf>
    <xf numFmtId="0" fontId="90" fillId="15" borderId="0" xfId="0" applyFont="1" applyFill="1" applyBorder="1" applyAlignment="1">
      <alignment horizontal="center" vertical="center" wrapText="1"/>
    </xf>
    <xf numFmtId="0" fontId="90" fillId="15" borderId="30" xfId="0" applyFont="1" applyFill="1" applyBorder="1" applyAlignment="1">
      <alignment horizontal="center" vertical="center" wrapText="1"/>
    </xf>
    <xf numFmtId="0" fontId="90" fillId="15" borderId="18" xfId="0" applyFont="1" applyFill="1" applyBorder="1" applyAlignment="1">
      <alignment horizontal="center" vertical="center" wrapText="1"/>
    </xf>
    <xf numFmtId="0" fontId="90" fillId="15" borderId="22" xfId="0" applyFont="1" applyFill="1" applyBorder="1" applyAlignment="1">
      <alignment horizontal="center" vertical="center" wrapText="1"/>
    </xf>
    <xf numFmtId="0" fontId="90" fillId="15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4" fillId="9" borderId="16" xfId="0" applyFont="1" applyFill="1" applyBorder="1" applyAlignment="1">
      <alignment horizontal="center" vertical="center" textRotation="255"/>
    </xf>
    <xf numFmtId="0" fontId="94" fillId="9" borderId="17" xfId="0" applyFont="1" applyFill="1" applyBorder="1" applyAlignment="1">
      <alignment horizontal="center" vertical="center" textRotation="255"/>
    </xf>
    <xf numFmtId="167" fontId="81" fillId="4" borderId="63" xfId="2" applyFont="1" applyFill="1" applyBorder="1" applyAlignment="1">
      <alignment horizontal="center" vertical="center" wrapText="1"/>
    </xf>
    <xf numFmtId="167" fontId="81" fillId="4" borderId="64" xfId="2" applyFont="1" applyFill="1" applyBorder="1" applyAlignment="1">
      <alignment horizontal="center" vertical="center" wrapText="1"/>
    </xf>
    <xf numFmtId="167" fontId="81" fillId="4" borderId="65" xfId="2" applyFont="1" applyFill="1" applyBorder="1" applyAlignment="1">
      <alignment horizontal="center" vertical="center" wrapText="1"/>
    </xf>
    <xf numFmtId="167" fontId="81" fillId="4" borderId="56" xfId="2" applyFont="1" applyFill="1" applyBorder="1" applyAlignment="1">
      <alignment horizontal="center" vertical="center" wrapText="1"/>
    </xf>
    <xf numFmtId="167" fontId="81" fillId="4" borderId="27" xfId="2" applyFont="1" applyFill="1" applyBorder="1" applyAlignment="1">
      <alignment horizontal="center" vertical="center" wrapText="1"/>
    </xf>
    <xf numFmtId="0" fontId="87" fillId="7" borderId="11" xfId="0" applyFont="1" applyFill="1" applyBorder="1" applyAlignment="1">
      <alignment horizontal="center" vertical="center" shrinkToFit="1"/>
    </xf>
    <xf numFmtId="0" fontId="87" fillId="7" borderId="15" xfId="0" applyFont="1" applyFill="1" applyBorder="1" applyAlignment="1">
      <alignment horizontal="center" vertical="center" shrinkToFit="1"/>
    </xf>
    <xf numFmtId="0" fontId="41" fillId="0" borderId="40" xfId="0" applyFont="1" applyFill="1" applyBorder="1" applyAlignment="1">
      <alignment horizontal="left" vertical="center"/>
    </xf>
    <xf numFmtId="0" fontId="41" fillId="0" borderId="53" xfId="0" applyFont="1" applyFill="1" applyBorder="1" applyAlignment="1">
      <alignment horizontal="left" vertical="center"/>
    </xf>
    <xf numFmtId="0" fontId="41" fillId="0" borderId="54" xfId="0" applyFont="1" applyFill="1" applyBorder="1" applyAlignment="1">
      <alignment horizontal="left" vertical="center"/>
    </xf>
    <xf numFmtId="0" fontId="1" fillId="0" borderId="4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48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8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8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83" fillId="0" borderId="56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41" fillId="0" borderId="38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5" fillId="0" borderId="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9" fontId="1" fillId="0" borderId="34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4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center" vertical="center" wrapText="1"/>
    </xf>
    <xf numFmtId="9" fontId="1" fillId="0" borderId="55" xfId="0" applyNumberFormat="1" applyFont="1" applyBorder="1" applyAlignment="1">
      <alignment horizontal="center" vertical="center" wrapText="1"/>
    </xf>
    <xf numFmtId="9" fontId="1" fillId="0" borderId="40" xfId="0" applyNumberFormat="1" applyFont="1" applyBorder="1" applyAlignment="1">
      <alignment horizontal="right" vertical="center" wrapText="1"/>
    </xf>
    <xf numFmtId="9" fontId="1" fillId="0" borderId="54" xfId="0" applyNumberFormat="1" applyFont="1" applyBorder="1" applyAlignment="1">
      <alignment horizontal="right" vertical="center" wrapText="1"/>
    </xf>
    <xf numFmtId="0" fontId="79" fillId="4" borderId="0" xfId="0" applyFont="1" applyFill="1" applyBorder="1" applyAlignment="1">
      <alignment vertical="center" wrapText="1"/>
    </xf>
    <xf numFmtId="0" fontId="79" fillId="4" borderId="9" xfId="0" applyFont="1" applyFill="1" applyBorder="1" applyAlignment="1">
      <alignment horizontal="left" vertical="center"/>
    </xf>
    <xf numFmtId="0" fontId="79" fillId="4" borderId="11" xfId="0" applyFont="1" applyFill="1" applyBorder="1" applyAlignment="1">
      <alignment horizontal="left" vertical="center"/>
    </xf>
    <xf numFmtId="0" fontId="79" fillId="4" borderId="15" xfId="0" applyFont="1" applyFill="1" applyBorder="1" applyAlignment="1">
      <alignment horizontal="left" vertical="center"/>
    </xf>
    <xf numFmtId="0" fontId="97" fillId="4" borderId="10" xfId="0" applyFont="1" applyFill="1" applyBorder="1" applyAlignment="1" applyProtection="1">
      <alignment horizontal="center" vertical="center"/>
      <protection hidden="1"/>
    </xf>
    <xf numFmtId="0" fontId="97" fillId="4" borderId="3" xfId="0" applyFont="1" applyFill="1" applyBorder="1" applyAlignment="1" applyProtection="1">
      <alignment horizontal="center" vertical="center"/>
      <protection hidden="1"/>
    </xf>
    <xf numFmtId="0" fontId="97" fillId="4" borderId="7" xfId="0" applyFont="1" applyFill="1" applyBorder="1" applyAlignment="1" applyProtection="1">
      <alignment horizontal="center" vertical="center"/>
      <protection hidden="1"/>
    </xf>
    <xf numFmtId="0" fontId="97" fillId="4" borderId="10" xfId="0" applyFont="1" applyFill="1" applyBorder="1" applyAlignment="1" applyProtection="1">
      <alignment vertical="center" textRotation="255"/>
      <protection hidden="1"/>
    </xf>
    <xf numFmtId="0" fontId="79" fillId="4" borderId="9" xfId="0" applyFont="1" applyFill="1" applyBorder="1" applyAlignment="1">
      <alignment vertical="center" wrapText="1"/>
    </xf>
    <xf numFmtId="0" fontId="79" fillId="4" borderId="11" xfId="0" applyFont="1" applyFill="1" applyBorder="1" applyAlignment="1">
      <alignment vertical="center" wrapText="1"/>
    </xf>
    <xf numFmtId="0" fontId="79" fillId="4" borderId="15" xfId="0" applyFont="1" applyFill="1" applyBorder="1" applyAlignment="1">
      <alignment vertical="center" wrapText="1"/>
    </xf>
    <xf numFmtId="0" fontId="97" fillId="4" borderId="9" xfId="0" applyFont="1" applyFill="1" applyBorder="1" applyAlignment="1">
      <alignment vertical="center" wrapText="1"/>
    </xf>
    <xf numFmtId="0" fontId="97" fillId="4" borderId="11" xfId="0" applyFont="1" applyFill="1" applyBorder="1" applyAlignment="1">
      <alignment vertical="center" wrapText="1"/>
    </xf>
    <xf numFmtId="0" fontId="97" fillId="4" borderId="15" xfId="0" applyFont="1" applyFill="1" applyBorder="1" applyAlignment="1">
      <alignment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111"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 style="thin">
          <color rgb="FF0000CC"/>
        </left>
        <right style="thin">
          <color rgb="FF0000CC"/>
        </right>
        <top style="thin">
          <color rgb="FF0000CC"/>
        </top>
        <bottom style="thin">
          <color rgb="FF0000CC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 style="thin">
          <color rgb="FF0000CC"/>
        </left>
        <right style="thin">
          <color rgb="FF0000CC"/>
        </right>
        <top style="thin">
          <color rgb="FF0000CC"/>
        </top>
        <bottom style="thin">
          <color rgb="FF0000CC"/>
        </bottom>
      </border>
    </dxf>
    <dxf>
      <font>
        <color theme="0" tint="-0.24994659260841701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39014</xdr:colOff>
      <xdr:row>2</xdr:row>
      <xdr:rowOff>9521</xdr:rowOff>
    </xdr:from>
    <xdr:to>
      <xdr:col>11</xdr:col>
      <xdr:colOff>328912</xdr:colOff>
      <xdr:row>5</xdr:row>
      <xdr:rowOff>76199</xdr:rowOff>
    </xdr:to>
    <xdr:sp macro="" textlink="">
      <xdr:nvSpPr>
        <xdr:cNvPr id="19" name="Seta para baixo 18"/>
        <xdr:cNvSpPr/>
      </xdr:nvSpPr>
      <xdr:spPr bwMode="auto">
        <a:xfrm>
          <a:off x="5773064" y="571496"/>
          <a:ext cx="289898" cy="552453"/>
        </a:xfrm>
        <a:prstGeom prst="downArrow">
          <a:avLst>
            <a:gd name="adj1" fmla="val 50000"/>
            <a:gd name="adj2" fmla="val 34224"/>
          </a:avLst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xdr:twoCellAnchor>
    <xdr:from>
      <xdr:col>9</xdr:col>
      <xdr:colOff>95250</xdr:colOff>
      <xdr:row>1</xdr:row>
      <xdr:rowOff>57150</xdr:rowOff>
    </xdr:from>
    <xdr:to>
      <xdr:col>14</xdr:col>
      <xdr:colOff>990601</xdr:colOff>
      <xdr:row>4</xdr:row>
      <xdr:rowOff>38101</xdr:rowOff>
    </xdr:to>
    <xdr:sp macro="" textlink="">
      <xdr:nvSpPr>
        <xdr:cNvPr id="18" name="Texto explicativo retangular 17"/>
        <xdr:cNvSpPr/>
      </xdr:nvSpPr>
      <xdr:spPr bwMode="auto">
        <a:xfrm>
          <a:off x="4762500" y="457200"/>
          <a:ext cx="5191126" cy="466726"/>
        </a:xfrm>
        <a:prstGeom prst="wedgeRectCallout">
          <a:avLst>
            <a:gd name="adj1" fmla="val -16731"/>
            <a:gd name="adj2" fmla="val 42580"/>
          </a:avLst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pt-BR" sz="1200" b="1">
              <a:solidFill>
                <a:srgbClr val="00F26D"/>
              </a:solidFill>
            </a:rPr>
            <a:t>PARA</a:t>
          </a:r>
          <a:r>
            <a:rPr lang="pt-BR" sz="1200" b="1" baseline="0">
              <a:solidFill>
                <a:srgbClr val="00F26D"/>
              </a:solidFill>
            </a:rPr>
            <a:t> O CÁLCULO DO VALOR DA RESERVA T</a:t>
          </a:r>
          <a:r>
            <a:rPr lang="pt-BR" sz="1200" b="1">
              <a:solidFill>
                <a:srgbClr val="00F26D"/>
              </a:solidFill>
            </a:rPr>
            <a:t>ÉCNICA NA PLANILHA CONSOLIDADA , É</a:t>
          </a:r>
          <a:r>
            <a:rPr lang="pt-BR" sz="1200" b="1" baseline="0">
              <a:solidFill>
                <a:srgbClr val="00F26D"/>
              </a:solidFill>
            </a:rPr>
            <a:t> IMPRESCINDÍVEL O PREENCHIMENTO </a:t>
          </a:r>
          <a:r>
            <a:rPr lang="pt-BR" sz="1200" b="1" baseline="0">
              <a:solidFill>
                <a:srgbClr val="FFFF00"/>
              </a:solidFill>
            </a:rPr>
            <a:t>(CLIQUE) </a:t>
          </a:r>
          <a:r>
            <a:rPr lang="pt-BR" sz="1200" b="1" baseline="0">
              <a:solidFill>
                <a:srgbClr val="00F26D"/>
              </a:solidFill>
            </a:rPr>
            <a:t>NO ITEM ABAIXO</a:t>
          </a:r>
          <a:endParaRPr lang="pt-BR" sz="1200" b="1">
            <a:solidFill>
              <a:srgbClr val="00F26D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  <xdr:oneCellAnchor>
    <xdr:from>
      <xdr:col>12</xdr:col>
      <xdr:colOff>123825</xdr:colOff>
      <xdr:row>6</xdr:row>
      <xdr:rowOff>57150</xdr:rowOff>
    </xdr:from>
    <xdr:ext cx="3181350" cy="647700"/>
    <xdr:sp macro="" textlink="">
      <xdr:nvSpPr>
        <xdr:cNvPr id="383" name="CaixaDeTexto 382"/>
        <xdr:cNvSpPr txBox="1"/>
      </xdr:nvSpPr>
      <xdr:spPr>
        <a:xfrm>
          <a:off x="6772275" y="1200150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1104900</xdr:colOff>
      <xdr:row>5</xdr:row>
      <xdr:rowOff>635</xdr:rowOff>
    </xdr:to>
    <xdr:pic>
      <xdr:nvPicPr>
        <xdr:cNvPr id="3" name="Imagem 2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2085975" cy="610235"/>
        </a:xfrm>
        <a:prstGeom prst="rect">
          <a:avLst/>
        </a:prstGeom>
      </xdr:spPr>
    </xdr:pic>
    <xdr:clientData/>
  </xdr:twoCellAnchor>
  <xdr:oneCellAnchor>
    <xdr:from>
      <xdr:col>6</xdr:col>
      <xdr:colOff>257175</xdr:colOff>
      <xdr:row>8</xdr:row>
      <xdr:rowOff>38100</xdr:rowOff>
    </xdr:from>
    <xdr:ext cx="3181350" cy="647700"/>
    <xdr:sp macro="" textlink="">
      <xdr:nvSpPr>
        <xdr:cNvPr id="6" name="CaixaDeTexto 5"/>
        <xdr:cNvSpPr txBox="1"/>
      </xdr:nvSpPr>
      <xdr:spPr>
        <a:xfrm>
          <a:off x="5629275" y="1343025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1085850</xdr:colOff>
      <xdr:row>4</xdr:row>
      <xdr:rowOff>133985</xdr:rowOff>
    </xdr:to>
    <xdr:pic>
      <xdr:nvPicPr>
        <xdr:cNvPr id="3" name="Imagem 2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0"/>
          <a:ext cx="2085975" cy="610235"/>
        </a:xfrm>
        <a:prstGeom prst="rect">
          <a:avLst/>
        </a:prstGeom>
      </xdr:spPr>
    </xdr:pic>
    <xdr:clientData/>
  </xdr:twoCellAnchor>
  <xdr:oneCellAnchor>
    <xdr:from>
      <xdr:col>6</xdr:col>
      <xdr:colOff>209550</xdr:colOff>
      <xdr:row>8</xdr:row>
      <xdr:rowOff>57150</xdr:rowOff>
    </xdr:from>
    <xdr:ext cx="3181350" cy="647700"/>
    <xdr:sp macro="" textlink="">
      <xdr:nvSpPr>
        <xdr:cNvPr id="6" name="CaixaDeTexto 5"/>
        <xdr:cNvSpPr txBox="1"/>
      </xdr:nvSpPr>
      <xdr:spPr>
        <a:xfrm>
          <a:off x="5534025" y="1362075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5505449</xdr:colOff>
      <xdr:row>0</xdr:row>
      <xdr:rowOff>61662</xdr:rowOff>
    </xdr:from>
    <xdr:to>
      <xdr:col>7</xdr:col>
      <xdr:colOff>1628774</xdr:colOff>
      <xdr:row>2</xdr:row>
      <xdr:rowOff>223087</xdr:rowOff>
    </xdr:to>
    <xdr:sp macro="" textlink="">
      <xdr:nvSpPr>
        <xdr:cNvPr id="4" name="Texto explicativo retangular 3"/>
        <xdr:cNvSpPr/>
      </xdr:nvSpPr>
      <xdr:spPr bwMode="auto">
        <a:xfrm>
          <a:off x="6153149" y="61662"/>
          <a:ext cx="4581525" cy="685300"/>
        </a:xfrm>
        <a:prstGeom prst="wedgeRectCallout">
          <a:avLst>
            <a:gd name="adj1" fmla="val -16731"/>
            <a:gd name="adj2" fmla="val 42580"/>
          </a:avLst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200" b="1">
              <a:solidFill>
                <a:srgbClr val="00F26D"/>
              </a:solidFill>
            </a:rPr>
            <a:t>PARA</a:t>
          </a:r>
          <a:r>
            <a:rPr lang="pt-BR" sz="1200" b="1" baseline="0">
              <a:solidFill>
                <a:srgbClr val="00F26D"/>
              </a:solidFill>
            </a:rPr>
            <a:t> O CÁLCULO DA </a:t>
          </a:r>
          <a:r>
            <a:rPr lang="pt-BR" sz="1200" b="1" baseline="0">
              <a:solidFill>
                <a:srgbClr val="FFFF00"/>
              </a:solidFill>
            </a:rPr>
            <a:t>RESERVA TÉCNICA</a:t>
          </a:r>
          <a:r>
            <a:rPr lang="pt-BR" sz="1200" b="1" baseline="0">
              <a:solidFill>
                <a:srgbClr val="00F26D"/>
              </a:solidFill>
            </a:rPr>
            <a:t>, É NECESSÁRIO PRENCHER A MODALIDADE DO AUXÍLIO EM SOLICITAÇÃO NA </a:t>
          </a:r>
          <a:r>
            <a:rPr lang="pt-BR" sz="1200" b="1" baseline="0">
              <a:solidFill>
                <a:srgbClr val="FFFF00"/>
              </a:solidFill>
            </a:rPr>
            <a:t>ABA</a:t>
          </a:r>
          <a:r>
            <a:rPr lang="pt-BR" sz="1200" b="1" baseline="0">
              <a:solidFill>
                <a:srgbClr val="00F26D"/>
              </a:solidFill>
            </a:rPr>
            <a:t> </a:t>
          </a:r>
          <a:r>
            <a:rPr lang="pt-BR" sz="1200" b="1" baseline="0">
              <a:solidFill>
                <a:srgbClr val="FFFF00"/>
              </a:solidFill>
            </a:rPr>
            <a:t>1-MPN</a:t>
          </a:r>
          <a:endParaRPr lang="pt-BR" sz="1200" b="1">
            <a:solidFill>
              <a:srgbClr val="FFFF00"/>
            </a:solidFill>
          </a:endParaRPr>
        </a:p>
      </xdr:txBody>
    </xdr:sp>
    <xdr:clientData fPrintsWithSheet="0"/>
  </xdr:twoCellAnchor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  <xdr:oneCellAnchor>
    <xdr:from>
      <xdr:col>3</xdr:col>
      <xdr:colOff>2190750</xdr:colOff>
      <xdr:row>0</xdr:row>
      <xdr:rowOff>85725</xdr:rowOff>
    </xdr:from>
    <xdr:ext cx="3181350" cy="647700"/>
    <xdr:sp macro="" textlink="">
      <xdr:nvSpPr>
        <xdr:cNvPr id="6" name="CaixaDeTexto 5"/>
        <xdr:cNvSpPr txBox="1"/>
      </xdr:nvSpPr>
      <xdr:spPr>
        <a:xfrm>
          <a:off x="2838450" y="85725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  <xdr:oneCellAnchor>
    <xdr:from>
      <xdr:col>13</xdr:col>
      <xdr:colOff>676275</xdr:colOff>
      <xdr:row>2</xdr:row>
      <xdr:rowOff>104776</xdr:rowOff>
    </xdr:from>
    <xdr:ext cx="3181350" cy="647700"/>
    <xdr:sp macro="" textlink="">
      <xdr:nvSpPr>
        <xdr:cNvPr id="3" name="CaixaDeTexto 2"/>
        <xdr:cNvSpPr txBox="1"/>
      </xdr:nvSpPr>
      <xdr:spPr>
        <a:xfrm>
          <a:off x="7258050" y="666751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  <xdr:oneCellAnchor>
    <xdr:from>
      <xdr:col>10</xdr:col>
      <xdr:colOff>457200</xdr:colOff>
      <xdr:row>2</xdr:row>
      <xdr:rowOff>85725</xdr:rowOff>
    </xdr:from>
    <xdr:ext cx="3181350" cy="647700"/>
    <xdr:sp macro="" textlink="">
      <xdr:nvSpPr>
        <xdr:cNvPr id="9" name="CaixaDeTexto 8"/>
        <xdr:cNvSpPr txBox="1"/>
      </xdr:nvSpPr>
      <xdr:spPr>
        <a:xfrm>
          <a:off x="5743575" y="647700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  <xdr:oneCellAnchor>
    <xdr:from>
      <xdr:col>12</xdr:col>
      <xdr:colOff>428625</xdr:colOff>
      <xdr:row>2</xdr:row>
      <xdr:rowOff>95250</xdr:rowOff>
    </xdr:from>
    <xdr:ext cx="3181350" cy="647700"/>
    <xdr:sp macro="" textlink="">
      <xdr:nvSpPr>
        <xdr:cNvPr id="14" name="CaixaDeTexto 13"/>
        <xdr:cNvSpPr txBox="1"/>
      </xdr:nvSpPr>
      <xdr:spPr>
        <a:xfrm>
          <a:off x="6686550" y="657225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  <xdr:oneCellAnchor>
    <xdr:from>
      <xdr:col>12</xdr:col>
      <xdr:colOff>431132</xdr:colOff>
      <xdr:row>2</xdr:row>
      <xdr:rowOff>100263</xdr:rowOff>
    </xdr:from>
    <xdr:ext cx="3181350" cy="647700"/>
    <xdr:sp macro="" textlink="">
      <xdr:nvSpPr>
        <xdr:cNvPr id="8" name="CaixaDeTexto 7"/>
        <xdr:cNvSpPr txBox="1"/>
      </xdr:nvSpPr>
      <xdr:spPr>
        <a:xfrm>
          <a:off x="6406816" y="661737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  <xdr:oneCellAnchor>
    <xdr:from>
      <xdr:col>11</xdr:col>
      <xdr:colOff>428625</xdr:colOff>
      <xdr:row>2</xdr:row>
      <xdr:rowOff>95250</xdr:rowOff>
    </xdr:from>
    <xdr:ext cx="3181350" cy="647700"/>
    <xdr:sp macro="" textlink="">
      <xdr:nvSpPr>
        <xdr:cNvPr id="14" name="CaixaDeTexto 13"/>
        <xdr:cNvSpPr txBox="1"/>
      </xdr:nvSpPr>
      <xdr:spPr>
        <a:xfrm>
          <a:off x="6657975" y="657225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  <xdr:oneCellAnchor>
    <xdr:from>
      <xdr:col>13</xdr:col>
      <xdr:colOff>260684</xdr:colOff>
      <xdr:row>2</xdr:row>
      <xdr:rowOff>120315</xdr:rowOff>
    </xdr:from>
    <xdr:ext cx="3181350" cy="647700"/>
    <xdr:sp macro="" textlink="">
      <xdr:nvSpPr>
        <xdr:cNvPr id="8" name="CaixaDeTexto 7"/>
        <xdr:cNvSpPr txBox="1"/>
      </xdr:nvSpPr>
      <xdr:spPr>
        <a:xfrm>
          <a:off x="6326605" y="681789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  <xdr:oneCellAnchor>
    <xdr:from>
      <xdr:col>13</xdr:col>
      <xdr:colOff>370974</xdr:colOff>
      <xdr:row>2</xdr:row>
      <xdr:rowOff>130342</xdr:rowOff>
    </xdr:from>
    <xdr:ext cx="3181350" cy="647700"/>
    <xdr:sp macro="" textlink="">
      <xdr:nvSpPr>
        <xdr:cNvPr id="8" name="CaixaDeTexto 7"/>
        <xdr:cNvSpPr txBox="1"/>
      </xdr:nvSpPr>
      <xdr:spPr>
        <a:xfrm>
          <a:off x="6797842" y="691816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0</xdr:row>
      <xdr:rowOff>0</xdr:rowOff>
    </xdr:from>
    <xdr:to>
      <xdr:col>12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12</xdr:col>
      <xdr:colOff>9525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556022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542925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733425</xdr:colOff>
      <xdr:row>3</xdr:row>
      <xdr:rowOff>114300</xdr:rowOff>
    </xdr:from>
    <xdr:ext cx="3181350" cy="647700"/>
    <xdr:sp macro="" textlink="">
      <xdr:nvSpPr>
        <xdr:cNvPr id="11" name="CaixaDeTexto 10"/>
        <xdr:cNvSpPr txBox="1"/>
      </xdr:nvSpPr>
      <xdr:spPr>
        <a:xfrm>
          <a:off x="5495925" y="952500"/>
          <a:ext cx="3181350" cy="6477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Chamada BIOTA/FAPESP:                                                                        Caracterização Biológica, Avaliação de Riscos e Danos, Prevenção e Controle de Espécies Invasoras.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/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250" width="0" style="422" hidden="1" customWidth="1"/>
    <col min="251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932"/>
      <c r="I1" s="932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313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910"/>
      <c r="O3" s="910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713" customFormat="1" ht="8.1" customHeight="1">
      <c r="A6" s="347"/>
      <c r="C6" s="3"/>
      <c r="D6" s="109"/>
      <c r="K6" s="3"/>
      <c r="L6" s="3"/>
      <c r="M6" s="3"/>
      <c r="N6" s="883"/>
      <c r="O6" s="88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713" customFormat="1" ht="25.5" customHeight="1">
      <c r="A7" s="351"/>
      <c r="B7" s="933" t="s">
        <v>339</v>
      </c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890"/>
      <c r="N7" s="890"/>
      <c r="O7" s="890"/>
      <c r="P7" s="24"/>
      <c r="Q7" s="72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713" customFormat="1" ht="8.1" customHeight="1">
      <c r="A8" s="347"/>
      <c r="B8" s="176"/>
      <c r="C8" s="884"/>
      <c r="D8" s="885"/>
      <c r="E8" s="176"/>
      <c r="F8" s="176"/>
      <c r="G8" s="176"/>
      <c r="H8" s="176"/>
      <c r="I8" s="176"/>
      <c r="J8" s="176"/>
      <c r="K8" s="884"/>
      <c r="L8" s="884"/>
      <c r="M8" s="890"/>
      <c r="N8" s="890"/>
      <c r="O8" s="890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911" t="s">
        <v>249</v>
      </c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10"/>
      <c r="Q9" s="714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706"/>
      <c r="AG9" s="706"/>
      <c r="AH9" s="706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882"/>
      <c r="C10" s="886"/>
      <c r="D10" s="887"/>
      <c r="E10" s="888"/>
      <c r="F10" s="888"/>
      <c r="G10" s="888"/>
      <c r="H10" s="888"/>
      <c r="I10" s="888"/>
      <c r="J10" s="888"/>
      <c r="K10" s="888"/>
      <c r="L10" s="888"/>
      <c r="M10" s="888"/>
      <c r="N10" s="889"/>
      <c r="O10" s="176"/>
      <c r="P10" s="10"/>
      <c r="Q10" s="714"/>
      <c r="R10" s="423"/>
      <c r="S10" s="423"/>
      <c r="T10" s="423"/>
      <c r="U10" s="423"/>
      <c r="V10" s="702"/>
      <c r="W10" s="423"/>
      <c r="X10" s="423"/>
      <c r="Y10" s="423"/>
      <c r="Z10" s="423"/>
      <c r="AA10" s="423"/>
      <c r="AB10" s="423"/>
      <c r="AC10" s="423"/>
      <c r="AD10" s="423"/>
      <c r="AE10" s="423"/>
      <c r="AF10" s="706"/>
      <c r="AG10" s="706"/>
      <c r="AH10" s="706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713" customFormat="1" ht="6" customHeight="1">
      <c r="A12" s="351"/>
      <c r="B12" s="716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72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929" t="s">
        <v>0</v>
      </c>
      <c r="C13" s="930"/>
      <c r="D13" s="913"/>
      <c r="E13" s="913"/>
      <c r="F13" s="913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72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721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931" t="s">
        <v>144</v>
      </c>
      <c r="C15" s="931"/>
      <c r="D15" s="914" t="str">
        <f>IF(SUM(N19:N63,N71:N117)=0,"",SUM(N19:N63,N71:N117))</f>
        <v/>
      </c>
      <c r="E15" s="914"/>
      <c r="F15" s="914"/>
      <c r="G15" s="232"/>
      <c r="H15" s="189"/>
      <c r="I15" s="189"/>
      <c r="J15" s="189"/>
      <c r="K15" s="203"/>
      <c r="L15" s="203"/>
      <c r="M15" s="203"/>
      <c r="P15" s="1"/>
      <c r="Q15" s="203"/>
      <c r="R15" s="704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722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925" t="s">
        <v>1</v>
      </c>
      <c r="C17" s="927" t="s">
        <v>7</v>
      </c>
      <c r="D17" s="915" t="s">
        <v>8</v>
      </c>
      <c r="E17" s="916"/>
      <c r="F17" s="916"/>
      <c r="G17" s="916"/>
      <c r="H17" s="916"/>
      <c r="I17" s="916"/>
      <c r="J17" s="916"/>
      <c r="K17" s="917"/>
      <c r="L17" s="912" t="s">
        <v>179</v>
      </c>
      <c r="M17" s="923" t="s">
        <v>3</v>
      </c>
      <c r="N17" s="921" t="s">
        <v>4</v>
      </c>
      <c r="O17" s="927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711" t="s">
        <v>320</v>
      </c>
      <c r="AG17" s="712" t="s">
        <v>334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926"/>
      <c r="C18" s="928"/>
      <c r="D18" s="918"/>
      <c r="E18" s="919"/>
      <c r="F18" s="919"/>
      <c r="G18" s="919"/>
      <c r="H18" s="919"/>
      <c r="I18" s="919"/>
      <c r="J18" s="919"/>
      <c r="K18" s="920"/>
      <c r="L18" s="912"/>
      <c r="M18" s="924"/>
      <c r="N18" s="922"/>
      <c r="O18" s="924"/>
      <c r="P18" s="64"/>
      <c r="Q18" s="721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705" t="s">
        <v>321</v>
      </c>
      <c r="AG18" s="710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825"/>
      <c r="C19" s="32"/>
      <c r="D19" s="895"/>
      <c r="E19" s="896"/>
      <c r="F19" s="896"/>
      <c r="G19" s="896"/>
      <c r="H19" s="896"/>
      <c r="I19" s="896"/>
      <c r="J19" s="896"/>
      <c r="K19" s="897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705" t="s">
        <v>322</v>
      </c>
      <c r="AG19" s="710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95"/>
      <c r="E20" s="896"/>
      <c r="F20" s="896"/>
      <c r="G20" s="896"/>
      <c r="H20" s="896"/>
      <c r="I20" s="896"/>
      <c r="J20" s="896"/>
      <c r="K20" s="897"/>
      <c r="L20" s="33"/>
      <c r="M20" s="148"/>
      <c r="N20" s="229" t="str">
        <f t="shared" si="0"/>
        <v/>
      </c>
      <c r="O20" s="53"/>
      <c r="P20" s="452"/>
      <c r="R20" s="397" t="s">
        <v>392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705" t="s">
        <v>323</v>
      </c>
      <c r="AG20" s="710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95"/>
      <c r="E21" s="896"/>
      <c r="F21" s="896"/>
      <c r="G21" s="896"/>
      <c r="H21" s="896"/>
      <c r="I21" s="896"/>
      <c r="J21" s="896"/>
      <c r="K21" s="897"/>
      <c r="L21" s="33"/>
      <c r="M21" s="148"/>
      <c r="N21" s="229" t="str">
        <f t="shared" si="0"/>
        <v/>
      </c>
      <c r="O21" s="53"/>
      <c r="P21" s="452"/>
      <c r="R21" s="393" t="s">
        <v>393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705" t="s">
        <v>324</v>
      </c>
      <c r="AG21" s="710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95"/>
      <c r="E22" s="896"/>
      <c r="F22" s="896"/>
      <c r="G22" s="896"/>
      <c r="H22" s="896"/>
      <c r="I22" s="896"/>
      <c r="J22" s="896"/>
      <c r="K22" s="897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705" t="s">
        <v>325</v>
      </c>
      <c r="AG22" s="710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95"/>
      <c r="E23" s="896"/>
      <c r="F23" s="896"/>
      <c r="G23" s="896"/>
      <c r="H23" s="896"/>
      <c r="I23" s="896"/>
      <c r="J23" s="896"/>
      <c r="K23" s="897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705" t="s">
        <v>326</v>
      </c>
      <c r="AG23" s="710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95"/>
      <c r="E24" s="896"/>
      <c r="F24" s="896"/>
      <c r="G24" s="896"/>
      <c r="H24" s="896"/>
      <c r="I24" s="896"/>
      <c r="J24" s="896"/>
      <c r="K24" s="897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705" t="s">
        <v>327</v>
      </c>
      <c r="AG24" s="692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95"/>
      <c r="E25" s="896"/>
      <c r="F25" s="896"/>
      <c r="G25" s="896"/>
      <c r="H25" s="896"/>
      <c r="I25" s="896"/>
      <c r="J25" s="896"/>
      <c r="K25" s="897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705" t="s">
        <v>328</v>
      </c>
      <c r="AG25" s="710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95"/>
      <c r="E26" s="896"/>
      <c r="F26" s="896"/>
      <c r="G26" s="896"/>
      <c r="H26" s="896"/>
      <c r="I26" s="896"/>
      <c r="J26" s="896"/>
      <c r="K26" s="897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705" t="s">
        <v>329</v>
      </c>
      <c r="AG26" s="710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95"/>
      <c r="E27" s="896"/>
      <c r="F27" s="896"/>
      <c r="G27" s="896"/>
      <c r="H27" s="896"/>
      <c r="I27" s="896"/>
      <c r="J27" s="896"/>
      <c r="K27" s="897"/>
      <c r="L27" s="33"/>
      <c r="M27" s="148"/>
      <c r="N27" s="229" t="str">
        <f t="shared" si="0"/>
        <v/>
      </c>
      <c r="O27" s="53"/>
      <c r="P27" s="452"/>
      <c r="R27" s="456" t="s">
        <v>394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705" t="s">
        <v>330</v>
      </c>
      <c r="AG27" s="710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95"/>
      <c r="E28" s="896"/>
      <c r="F28" s="896"/>
      <c r="G28" s="896"/>
      <c r="H28" s="896"/>
      <c r="I28" s="896"/>
      <c r="J28" s="896"/>
      <c r="K28" s="897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705" t="s">
        <v>331</v>
      </c>
      <c r="AG28" s="710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95"/>
      <c r="E29" s="896"/>
      <c r="F29" s="896"/>
      <c r="G29" s="896"/>
      <c r="H29" s="896"/>
      <c r="I29" s="896"/>
      <c r="J29" s="896"/>
      <c r="K29" s="897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705" t="s">
        <v>332</v>
      </c>
      <c r="AG29" s="710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95"/>
      <c r="E30" s="896"/>
      <c r="F30" s="896"/>
      <c r="G30" s="896"/>
      <c r="H30" s="896"/>
      <c r="I30" s="896"/>
      <c r="J30" s="896"/>
      <c r="K30" s="897"/>
      <c r="L30" s="33"/>
      <c r="M30" s="148"/>
      <c r="N30" s="229" t="str">
        <f t="shared" si="0"/>
        <v/>
      </c>
      <c r="O30" s="53"/>
      <c r="P30" s="452"/>
      <c r="R30" s="457" t="s">
        <v>395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705" t="s">
        <v>333</v>
      </c>
      <c r="AG30" s="710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95"/>
      <c r="E31" s="896"/>
      <c r="F31" s="896"/>
      <c r="G31" s="896"/>
      <c r="H31" s="896"/>
      <c r="I31" s="896"/>
      <c r="J31" s="896"/>
      <c r="K31" s="897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95"/>
      <c r="E32" s="896"/>
      <c r="F32" s="896"/>
      <c r="G32" s="896"/>
      <c r="H32" s="896"/>
      <c r="I32" s="896"/>
      <c r="J32" s="896"/>
      <c r="K32" s="897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95"/>
      <c r="E33" s="896"/>
      <c r="F33" s="896"/>
      <c r="G33" s="896"/>
      <c r="H33" s="896"/>
      <c r="I33" s="896"/>
      <c r="J33" s="896"/>
      <c r="K33" s="897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95"/>
      <c r="E34" s="896"/>
      <c r="F34" s="896"/>
      <c r="G34" s="896"/>
      <c r="H34" s="896"/>
      <c r="I34" s="896"/>
      <c r="J34" s="896"/>
      <c r="K34" s="897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95"/>
      <c r="E35" s="896"/>
      <c r="F35" s="896"/>
      <c r="G35" s="896"/>
      <c r="H35" s="896"/>
      <c r="I35" s="896"/>
      <c r="J35" s="896"/>
      <c r="K35" s="897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95"/>
      <c r="E36" s="896"/>
      <c r="F36" s="896"/>
      <c r="G36" s="896"/>
      <c r="H36" s="896"/>
      <c r="I36" s="896"/>
      <c r="J36" s="896"/>
      <c r="K36" s="897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95"/>
      <c r="E37" s="896"/>
      <c r="F37" s="896"/>
      <c r="G37" s="896"/>
      <c r="H37" s="896"/>
      <c r="I37" s="896"/>
      <c r="J37" s="896"/>
      <c r="K37" s="897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95"/>
      <c r="E38" s="896"/>
      <c r="F38" s="896"/>
      <c r="G38" s="896"/>
      <c r="H38" s="896"/>
      <c r="I38" s="896"/>
      <c r="J38" s="896"/>
      <c r="K38" s="897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95"/>
      <c r="E39" s="896"/>
      <c r="F39" s="896"/>
      <c r="G39" s="896"/>
      <c r="H39" s="896"/>
      <c r="I39" s="896"/>
      <c r="J39" s="896"/>
      <c r="K39" s="897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95"/>
      <c r="E40" s="896"/>
      <c r="F40" s="896"/>
      <c r="G40" s="896"/>
      <c r="H40" s="896"/>
      <c r="I40" s="896"/>
      <c r="J40" s="896"/>
      <c r="K40" s="897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95"/>
      <c r="E41" s="896"/>
      <c r="F41" s="896"/>
      <c r="G41" s="896"/>
      <c r="H41" s="896"/>
      <c r="I41" s="896"/>
      <c r="J41" s="896"/>
      <c r="K41" s="897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95"/>
      <c r="E42" s="896"/>
      <c r="F42" s="896"/>
      <c r="G42" s="896"/>
      <c r="H42" s="896"/>
      <c r="I42" s="896"/>
      <c r="J42" s="896"/>
      <c r="K42" s="897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95"/>
      <c r="E43" s="896"/>
      <c r="F43" s="896"/>
      <c r="G43" s="896"/>
      <c r="H43" s="896"/>
      <c r="I43" s="896"/>
      <c r="J43" s="896"/>
      <c r="K43" s="897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95"/>
      <c r="E44" s="896"/>
      <c r="F44" s="896"/>
      <c r="G44" s="896"/>
      <c r="H44" s="896"/>
      <c r="I44" s="896"/>
      <c r="J44" s="896"/>
      <c r="K44" s="897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95"/>
      <c r="E45" s="896"/>
      <c r="F45" s="896"/>
      <c r="G45" s="896"/>
      <c r="H45" s="896"/>
      <c r="I45" s="896"/>
      <c r="J45" s="896"/>
      <c r="K45" s="897"/>
      <c r="L45" s="33"/>
      <c r="M45" s="148"/>
      <c r="N45" s="229" t="str">
        <f t="shared" si="0"/>
        <v/>
      </c>
      <c r="O45" s="53"/>
      <c r="P45" s="452"/>
      <c r="Q45" s="723"/>
      <c r="R45" s="732" t="s">
        <v>339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95"/>
      <c r="E46" s="896"/>
      <c r="F46" s="896"/>
      <c r="G46" s="896"/>
      <c r="H46" s="896"/>
      <c r="I46" s="896"/>
      <c r="J46" s="896"/>
      <c r="K46" s="897"/>
      <c r="L46" s="33"/>
      <c r="M46" s="148"/>
      <c r="N46" s="229" t="str">
        <f t="shared" si="0"/>
        <v/>
      </c>
      <c r="O46" s="53"/>
      <c r="P46" s="452"/>
      <c r="Q46" s="724">
        <v>46</v>
      </c>
      <c r="R46" s="457" t="s">
        <v>336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95"/>
      <c r="E47" s="896"/>
      <c r="F47" s="896"/>
      <c r="G47" s="896"/>
      <c r="H47" s="896"/>
      <c r="I47" s="896"/>
      <c r="J47" s="896"/>
      <c r="K47" s="897"/>
      <c r="L47" s="33"/>
      <c r="M47" s="148"/>
      <c r="N47" s="229" t="str">
        <f t="shared" si="0"/>
        <v/>
      </c>
      <c r="O47" s="53"/>
      <c r="P47" s="452"/>
      <c r="Q47" s="724">
        <v>47</v>
      </c>
      <c r="R47" s="457" t="s">
        <v>337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95"/>
      <c r="E48" s="896"/>
      <c r="F48" s="896"/>
      <c r="G48" s="896"/>
      <c r="H48" s="896"/>
      <c r="I48" s="896"/>
      <c r="J48" s="896"/>
      <c r="K48" s="897"/>
      <c r="L48" s="33"/>
      <c r="M48" s="148"/>
      <c r="N48" s="229" t="str">
        <f t="shared" si="0"/>
        <v/>
      </c>
      <c r="O48" s="53"/>
      <c r="P48" s="452"/>
      <c r="Q48" s="724">
        <v>48</v>
      </c>
      <c r="R48" s="457" t="s">
        <v>396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95"/>
      <c r="E49" s="896"/>
      <c r="F49" s="896"/>
      <c r="G49" s="896"/>
      <c r="H49" s="896"/>
      <c r="I49" s="896"/>
      <c r="J49" s="896"/>
      <c r="K49" s="897"/>
      <c r="L49" s="33"/>
      <c r="M49" s="148"/>
      <c r="N49" s="229" t="str">
        <f t="shared" si="0"/>
        <v/>
      </c>
      <c r="O49" s="53"/>
      <c r="P49" s="452"/>
      <c r="Q49" s="724"/>
      <c r="R49" s="457"/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95"/>
      <c r="E50" s="896"/>
      <c r="F50" s="896"/>
      <c r="G50" s="896"/>
      <c r="H50" s="896"/>
      <c r="I50" s="896"/>
      <c r="J50" s="896"/>
      <c r="K50" s="897"/>
      <c r="L50" s="33"/>
      <c r="M50" s="148"/>
      <c r="N50" s="229" t="str">
        <f t="shared" si="0"/>
        <v/>
      </c>
      <c r="O50" s="53"/>
      <c r="Q50" s="875"/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95"/>
      <c r="E51" s="896"/>
      <c r="F51" s="896"/>
      <c r="G51" s="896"/>
      <c r="H51" s="896"/>
      <c r="I51" s="896"/>
      <c r="J51" s="896"/>
      <c r="K51" s="897"/>
      <c r="L51" s="33"/>
      <c r="M51" s="148"/>
      <c r="N51" s="229" t="str">
        <f t="shared" si="0"/>
        <v/>
      </c>
      <c r="O51" s="53"/>
      <c r="P51" s="452"/>
      <c r="Q51" s="72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95"/>
      <c r="E52" s="896"/>
      <c r="F52" s="896"/>
      <c r="G52" s="896"/>
      <c r="H52" s="896"/>
      <c r="I52" s="896"/>
      <c r="J52" s="896"/>
      <c r="K52" s="897"/>
      <c r="L52" s="33"/>
      <c r="M52" s="148"/>
      <c r="N52" s="229" t="str">
        <f t="shared" si="0"/>
        <v/>
      </c>
      <c r="O52" s="53"/>
      <c r="P52" s="452"/>
      <c r="Q52" s="72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95"/>
      <c r="E53" s="896"/>
      <c r="F53" s="896"/>
      <c r="G53" s="896"/>
      <c r="H53" s="896"/>
      <c r="I53" s="896"/>
      <c r="J53" s="896"/>
      <c r="K53" s="897"/>
      <c r="L53" s="33"/>
      <c r="M53" s="148"/>
      <c r="N53" s="229" t="str">
        <f t="shared" si="0"/>
        <v/>
      </c>
      <c r="O53" s="53"/>
      <c r="P53" s="452"/>
      <c r="Q53" s="72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95"/>
      <c r="E54" s="896"/>
      <c r="F54" s="896"/>
      <c r="G54" s="896"/>
      <c r="H54" s="896"/>
      <c r="I54" s="896"/>
      <c r="J54" s="896"/>
      <c r="K54" s="897"/>
      <c r="L54" s="33"/>
      <c r="M54" s="148"/>
      <c r="N54" s="229" t="str">
        <f t="shared" si="0"/>
        <v/>
      </c>
      <c r="O54" s="53"/>
      <c r="P54" s="452"/>
      <c r="Q54" s="72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95"/>
      <c r="E55" s="896"/>
      <c r="F55" s="896"/>
      <c r="G55" s="896"/>
      <c r="H55" s="896"/>
      <c r="I55" s="896"/>
      <c r="J55" s="896"/>
      <c r="K55" s="897"/>
      <c r="L55" s="33"/>
      <c r="M55" s="148"/>
      <c r="N55" s="229" t="str">
        <f t="shared" si="0"/>
        <v/>
      </c>
      <c r="O55" s="53"/>
      <c r="P55" s="452"/>
      <c r="Q55" s="72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95"/>
      <c r="E56" s="896"/>
      <c r="F56" s="896"/>
      <c r="G56" s="896"/>
      <c r="H56" s="896"/>
      <c r="I56" s="896"/>
      <c r="J56" s="896"/>
      <c r="K56" s="897"/>
      <c r="L56" s="33"/>
      <c r="M56" s="148"/>
      <c r="N56" s="229" t="str">
        <f t="shared" si="0"/>
        <v/>
      </c>
      <c r="O56" s="53"/>
      <c r="P56" s="452"/>
      <c r="Q56" s="72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95"/>
      <c r="E57" s="896"/>
      <c r="F57" s="896"/>
      <c r="G57" s="896"/>
      <c r="H57" s="896"/>
      <c r="I57" s="896"/>
      <c r="J57" s="896"/>
      <c r="K57" s="897"/>
      <c r="L57" s="33"/>
      <c r="M57" s="148"/>
      <c r="N57" s="229" t="str">
        <f t="shared" si="0"/>
        <v/>
      </c>
      <c r="O57" s="53"/>
      <c r="P57" s="452"/>
      <c r="Q57" s="72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95"/>
      <c r="E58" s="896"/>
      <c r="F58" s="896"/>
      <c r="G58" s="896"/>
      <c r="H58" s="896"/>
      <c r="I58" s="896"/>
      <c r="J58" s="896"/>
      <c r="K58" s="897"/>
      <c r="L58" s="33"/>
      <c r="M58" s="148"/>
      <c r="N58" s="229" t="str">
        <f t="shared" si="0"/>
        <v/>
      </c>
      <c r="O58" s="53"/>
      <c r="P58" s="452"/>
      <c r="Q58" s="72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95"/>
      <c r="E59" s="896"/>
      <c r="F59" s="896"/>
      <c r="G59" s="896"/>
      <c r="H59" s="896"/>
      <c r="I59" s="896"/>
      <c r="J59" s="896"/>
      <c r="K59" s="897"/>
      <c r="L59" s="33"/>
      <c r="M59" s="148"/>
      <c r="N59" s="229" t="str">
        <f t="shared" si="0"/>
        <v/>
      </c>
      <c r="O59" s="53"/>
      <c r="P59" s="452"/>
      <c r="Q59" s="72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95"/>
      <c r="E60" s="896"/>
      <c r="F60" s="896"/>
      <c r="G60" s="896"/>
      <c r="H60" s="896"/>
      <c r="I60" s="896"/>
      <c r="J60" s="896"/>
      <c r="K60" s="897"/>
      <c r="L60" s="33"/>
      <c r="M60" s="148"/>
      <c r="N60" s="229" t="str">
        <f t="shared" si="0"/>
        <v/>
      </c>
      <c r="O60" s="53"/>
      <c r="P60" s="452"/>
      <c r="Q60" s="72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95"/>
      <c r="E61" s="896"/>
      <c r="F61" s="896"/>
      <c r="G61" s="896"/>
      <c r="H61" s="896"/>
      <c r="I61" s="896"/>
      <c r="J61" s="896"/>
      <c r="K61" s="897"/>
      <c r="L61" s="33"/>
      <c r="M61" s="148"/>
      <c r="N61" s="229" t="str">
        <f t="shared" si="0"/>
        <v/>
      </c>
      <c r="O61" s="53"/>
      <c r="P61" s="452"/>
      <c r="Q61" s="72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95"/>
      <c r="E62" s="896"/>
      <c r="F62" s="896"/>
      <c r="G62" s="896"/>
      <c r="H62" s="896"/>
      <c r="I62" s="896"/>
      <c r="J62" s="896"/>
      <c r="K62" s="897"/>
      <c r="L62" s="33"/>
      <c r="M62" s="148"/>
      <c r="N62" s="229" t="str">
        <f t="shared" si="0"/>
        <v/>
      </c>
      <c r="O62" s="53"/>
      <c r="P62" s="452"/>
      <c r="Q62" s="72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95"/>
      <c r="E63" s="896"/>
      <c r="F63" s="896"/>
      <c r="G63" s="896"/>
      <c r="H63" s="896"/>
      <c r="I63" s="896"/>
      <c r="J63" s="896"/>
      <c r="K63" s="897"/>
      <c r="L63" s="33"/>
      <c r="M63" s="148"/>
      <c r="N63" s="229" t="str">
        <f t="shared" si="0"/>
        <v/>
      </c>
      <c r="O63" s="53"/>
      <c r="P63" s="452"/>
      <c r="Q63" s="723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25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934" t="s">
        <v>259</v>
      </c>
      <c r="C65" s="935"/>
      <c r="D65" s="935"/>
      <c r="E65" s="935"/>
      <c r="F65" s="935"/>
      <c r="G65" s="935"/>
      <c r="H65" s="935"/>
      <c r="I65" s="935"/>
      <c r="J65" s="935"/>
      <c r="K65" s="935"/>
      <c r="L65" s="935"/>
      <c r="M65" s="935"/>
      <c r="N65" s="935"/>
      <c r="O65" s="936"/>
      <c r="P65" s="461"/>
      <c r="Q65" s="726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903" t="s">
        <v>258</v>
      </c>
      <c r="C66" s="904"/>
      <c r="D66" s="904"/>
      <c r="E66" s="904"/>
      <c r="F66" s="904"/>
      <c r="G66" s="904"/>
      <c r="H66" s="904"/>
      <c r="I66" s="904"/>
      <c r="J66" s="904"/>
      <c r="K66" s="904"/>
      <c r="L66" s="904"/>
      <c r="M66" s="904"/>
      <c r="N66" s="904"/>
      <c r="O66" s="905"/>
      <c r="P66" s="461"/>
      <c r="Q66" s="726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71" t="s">
        <v>401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2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27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318</v>
      </c>
      <c r="AH68" s="268" t="s">
        <v>319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902" t="s">
        <v>1</v>
      </c>
      <c r="C69" s="902" t="s">
        <v>7</v>
      </c>
      <c r="D69" s="906" t="s">
        <v>8</v>
      </c>
      <c r="E69" s="907"/>
      <c r="F69" s="907"/>
      <c r="G69" s="907"/>
      <c r="H69" s="907"/>
      <c r="I69" s="907"/>
      <c r="J69" s="907"/>
      <c r="K69" s="907"/>
      <c r="L69" s="894" t="s">
        <v>179</v>
      </c>
      <c r="M69" s="894" t="s">
        <v>3</v>
      </c>
      <c r="N69" s="902" t="s">
        <v>4</v>
      </c>
      <c r="O69" s="902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901"/>
      <c r="C70" s="901"/>
      <c r="D70" s="907"/>
      <c r="E70" s="907"/>
      <c r="F70" s="907"/>
      <c r="G70" s="907"/>
      <c r="H70" s="907"/>
      <c r="I70" s="907"/>
      <c r="J70" s="907"/>
      <c r="K70" s="907"/>
      <c r="L70" s="894"/>
      <c r="M70" s="901"/>
      <c r="N70" s="901"/>
      <c r="O70" s="901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707">
        <v>474</v>
      </c>
      <c r="AH70" s="707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95"/>
      <c r="E71" s="896"/>
      <c r="F71" s="896"/>
      <c r="G71" s="896"/>
      <c r="H71" s="896"/>
      <c r="I71" s="896"/>
      <c r="J71" s="896"/>
      <c r="K71" s="897"/>
      <c r="L71" s="33"/>
      <c r="M71" s="148"/>
      <c r="N71" s="229" t="str">
        <f t="shared" ref="N71:N117" si="1">IF(C71=0,"",C71*M71)</f>
        <v/>
      </c>
      <c r="O71" s="53"/>
      <c r="P71" s="462"/>
      <c r="Q71" s="72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708">
        <v>1392.9</v>
      </c>
      <c r="AH71" s="708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95"/>
      <c r="E72" s="896"/>
      <c r="F72" s="896"/>
      <c r="G72" s="896"/>
      <c r="H72" s="896"/>
      <c r="I72" s="896"/>
      <c r="J72" s="896"/>
      <c r="K72" s="897"/>
      <c r="L72" s="33"/>
      <c r="M72" s="148"/>
      <c r="N72" s="229" t="str">
        <f t="shared" si="1"/>
        <v/>
      </c>
      <c r="O72" s="53"/>
      <c r="P72" s="462"/>
      <c r="Q72" s="72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708">
        <v>1478.7</v>
      </c>
      <c r="AH72" s="708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95"/>
      <c r="E73" s="896"/>
      <c r="F73" s="896"/>
      <c r="G73" s="896"/>
      <c r="H73" s="896"/>
      <c r="I73" s="896"/>
      <c r="J73" s="896"/>
      <c r="K73" s="897"/>
      <c r="L73" s="33"/>
      <c r="M73" s="148"/>
      <c r="N73" s="229" t="str">
        <f t="shared" si="1"/>
        <v/>
      </c>
      <c r="O73" s="53"/>
      <c r="P73" s="462"/>
      <c r="Q73" s="72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708">
        <v>2053.1999999999998</v>
      </c>
      <c r="AH73" s="708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95"/>
      <c r="E74" s="896"/>
      <c r="F74" s="896"/>
      <c r="G74" s="896"/>
      <c r="H74" s="896"/>
      <c r="I74" s="896"/>
      <c r="J74" s="896"/>
      <c r="K74" s="897"/>
      <c r="L74" s="33"/>
      <c r="M74" s="148"/>
      <c r="N74" s="229" t="str">
        <f t="shared" si="1"/>
        <v/>
      </c>
      <c r="O74" s="53"/>
      <c r="P74" s="462"/>
      <c r="Q74" s="723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708">
        <v>2541.3000000000002</v>
      </c>
      <c r="AH74" s="708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95"/>
      <c r="E75" s="896"/>
      <c r="F75" s="896"/>
      <c r="G75" s="896"/>
      <c r="H75" s="896"/>
      <c r="I75" s="896"/>
      <c r="J75" s="896"/>
      <c r="K75" s="897"/>
      <c r="L75" s="33"/>
      <c r="M75" s="148"/>
      <c r="N75" s="229" t="str">
        <f t="shared" si="1"/>
        <v/>
      </c>
      <c r="O75" s="53"/>
      <c r="P75" s="462"/>
      <c r="Q75" s="72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708">
        <v>5028.8999999999996</v>
      </c>
      <c r="AH75" s="708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95"/>
      <c r="E76" s="896"/>
      <c r="F76" s="896"/>
      <c r="G76" s="896"/>
      <c r="H76" s="896"/>
      <c r="I76" s="896"/>
      <c r="J76" s="896"/>
      <c r="K76" s="897"/>
      <c r="L76" s="33"/>
      <c r="M76" s="148"/>
      <c r="N76" s="229" t="str">
        <f t="shared" si="1"/>
        <v/>
      </c>
      <c r="O76" s="53"/>
      <c r="P76" s="462"/>
      <c r="Q76" s="72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95"/>
      <c r="E77" s="896"/>
      <c r="F77" s="896"/>
      <c r="G77" s="896"/>
      <c r="H77" s="896"/>
      <c r="I77" s="896"/>
      <c r="J77" s="896"/>
      <c r="K77" s="897"/>
      <c r="L77" s="33"/>
      <c r="M77" s="148"/>
      <c r="N77" s="229" t="str">
        <f t="shared" si="1"/>
        <v/>
      </c>
      <c r="O77" s="53"/>
      <c r="P77" s="462"/>
      <c r="Q77" s="72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708">
        <v>299.10000000000002</v>
      </c>
      <c r="AH77" s="708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95"/>
      <c r="E78" s="896"/>
      <c r="F78" s="896"/>
      <c r="G78" s="896"/>
      <c r="H78" s="896"/>
      <c r="I78" s="896"/>
      <c r="J78" s="896"/>
      <c r="K78" s="897"/>
      <c r="L78" s="33"/>
      <c r="M78" s="148"/>
      <c r="N78" s="229" t="str">
        <f t="shared" si="1"/>
        <v/>
      </c>
      <c r="O78" s="53"/>
      <c r="P78" s="462"/>
      <c r="Q78" s="72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708">
        <v>598.5</v>
      </c>
      <c r="AH78" s="708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95"/>
      <c r="E79" s="896"/>
      <c r="F79" s="896"/>
      <c r="G79" s="896"/>
      <c r="H79" s="896"/>
      <c r="I79" s="896"/>
      <c r="J79" s="896"/>
      <c r="K79" s="897"/>
      <c r="L79" s="33"/>
      <c r="M79" s="148"/>
      <c r="N79" s="229" t="str">
        <f t="shared" si="1"/>
        <v/>
      </c>
      <c r="O79" s="53"/>
      <c r="P79" s="462"/>
      <c r="Q79" s="723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708">
        <v>837.6</v>
      </c>
      <c r="AH79" s="708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95"/>
      <c r="E80" s="896"/>
      <c r="F80" s="896"/>
      <c r="G80" s="896"/>
      <c r="H80" s="896"/>
      <c r="I80" s="896"/>
      <c r="J80" s="896"/>
      <c r="K80" s="897"/>
      <c r="L80" s="33"/>
      <c r="M80" s="148"/>
      <c r="N80" s="229" t="str">
        <f t="shared" si="1"/>
        <v/>
      </c>
      <c r="O80" s="53"/>
      <c r="P80" s="462"/>
      <c r="Q80" s="723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708">
        <v>2117.6999999999998</v>
      </c>
      <c r="AH80" s="708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95"/>
      <c r="E81" s="896"/>
      <c r="F81" s="896"/>
      <c r="G81" s="896"/>
      <c r="H81" s="896"/>
      <c r="I81" s="896"/>
      <c r="J81" s="896"/>
      <c r="K81" s="897"/>
      <c r="L81" s="33"/>
      <c r="M81" s="148"/>
      <c r="N81" s="229" t="str">
        <f t="shared" si="1"/>
        <v/>
      </c>
      <c r="O81" s="53"/>
      <c r="P81" s="462"/>
      <c r="Q81" s="72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708">
        <v>3469.8</v>
      </c>
      <c r="AH81" s="708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95"/>
      <c r="E82" s="896"/>
      <c r="F82" s="896"/>
      <c r="G82" s="896"/>
      <c r="H82" s="896"/>
      <c r="I82" s="896"/>
      <c r="J82" s="896"/>
      <c r="K82" s="897"/>
      <c r="L82" s="33"/>
      <c r="M82" s="148"/>
      <c r="N82" s="229" t="str">
        <f t="shared" si="1"/>
        <v/>
      </c>
      <c r="O82" s="53"/>
      <c r="P82" s="462"/>
      <c r="Q82" s="723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708">
        <v>5028.8999999999996</v>
      </c>
      <c r="AH82" s="708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95"/>
      <c r="E83" s="896"/>
      <c r="F83" s="896"/>
      <c r="G83" s="896"/>
      <c r="H83" s="896"/>
      <c r="I83" s="896"/>
      <c r="J83" s="896"/>
      <c r="K83" s="897"/>
      <c r="L83" s="33"/>
      <c r="M83" s="148"/>
      <c r="N83" s="229" t="str">
        <f t="shared" si="1"/>
        <v/>
      </c>
      <c r="O83" s="53"/>
      <c r="P83" s="462"/>
      <c r="Q83" s="72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708">
        <v>478.5</v>
      </c>
      <c r="AH83" s="708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95"/>
      <c r="E84" s="896"/>
      <c r="F84" s="896"/>
      <c r="G84" s="896"/>
      <c r="H84" s="896"/>
      <c r="I84" s="896"/>
      <c r="J84" s="896"/>
      <c r="K84" s="897"/>
      <c r="L84" s="33"/>
      <c r="M84" s="148"/>
      <c r="N84" s="229" t="str">
        <f t="shared" si="1"/>
        <v/>
      </c>
      <c r="O84" s="53"/>
      <c r="P84" s="462"/>
      <c r="Q84" s="72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708">
        <v>717.9</v>
      </c>
      <c r="AH84" s="708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95"/>
      <c r="E85" s="896"/>
      <c r="F85" s="896"/>
      <c r="G85" s="896"/>
      <c r="H85" s="896"/>
      <c r="I85" s="896"/>
      <c r="J85" s="896"/>
      <c r="K85" s="897"/>
      <c r="L85" s="33"/>
      <c r="M85" s="148"/>
      <c r="N85" s="229" t="str">
        <f t="shared" si="1"/>
        <v/>
      </c>
      <c r="O85" s="53"/>
      <c r="P85" s="462"/>
      <c r="Q85" s="72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304</v>
      </c>
      <c r="AH85" s="454" t="s">
        <v>304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95"/>
      <c r="E86" s="896"/>
      <c r="F86" s="896"/>
      <c r="G86" s="896"/>
      <c r="H86" s="896"/>
      <c r="I86" s="896"/>
      <c r="J86" s="896"/>
      <c r="K86" s="897"/>
      <c r="L86" s="33"/>
      <c r="M86" s="148"/>
      <c r="N86" s="229" t="str">
        <f t="shared" si="1"/>
        <v/>
      </c>
      <c r="O86" s="53"/>
      <c r="P86" s="462"/>
      <c r="Q86" s="72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95"/>
      <c r="E87" s="896"/>
      <c r="F87" s="896"/>
      <c r="G87" s="896"/>
      <c r="H87" s="896"/>
      <c r="I87" s="896"/>
      <c r="J87" s="896"/>
      <c r="K87" s="897"/>
      <c r="L87" s="33"/>
      <c r="M87" s="148"/>
      <c r="N87" s="229" t="str">
        <f t="shared" si="1"/>
        <v/>
      </c>
      <c r="O87" s="53"/>
      <c r="P87" s="462"/>
      <c r="Q87" s="72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708">
        <v>5714.4</v>
      </c>
      <c r="AH87" s="708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95"/>
      <c r="E88" s="896"/>
      <c r="F88" s="896"/>
      <c r="G88" s="896"/>
      <c r="H88" s="896"/>
      <c r="I88" s="896"/>
      <c r="J88" s="896"/>
      <c r="K88" s="897"/>
      <c r="L88" s="33"/>
      <c r="M88" s="148"/>
      <c r="N88" s="229" t="str">
        <f t="shared" si="1"/>
        <v/>
      </c>
      <c r="O88" s="53"/>
      <c r="P88" s="462"/>
      <c r="Q88" s="72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95"/>
      <c r="E89" s="896"/>
      <c r="F89" s="896"/>
      <c r="G89" s="896"/>
      <c r="H89" s="896"/>
      <c r="I89" s="896"/>
      <c r="J89" s="896"/>
      <c r="K89" s="897"/>
      <c r="L89" s="33"/>
      <c r="M89" s="148"/>
      <c r="N89" s="229" t="str">
        <f t="shared" si="1"/>
        <v/>
      </c>
      <c r="O89" s="53"/>
      <c r="P89" s="462"/>
      <c r="Q89" s="72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708">
        <v>215.4</v>
      </c>
      <c r="AH89" s="708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95"/>
      <c r="E90" s="896"/>
      <c r="F90" s="896"/>
      <c r="G90" s="896"/>
      <c r="H90" s="896"/>
      <c r="I90" s="896"/>
      <c r="J90" s="896"/>
      <c r="K90" s="897"/>
      <c r="L90" s="33"/>
      <c r="M90" s="148"/>
      <c r="N90" s="229" t="str">
        <f t="shared" si="1"/>
        <v/>
      </c>
      <c r="O90" s="53"/>
      <c r="P90" s="462"/>
      <c r="Q90" s="72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708">
        <v>430.8</v>
      </c>
      <c r="AH90" s="708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95"/>
      <c r="E91" s="896"/>
      <c r="F91" s="896"/>
      <c r="G91" s="896"/>
      <c r="H91" s="896"/>
      <c r="I91" s="896"/>
      <c r="J91" s="896"/>
      <c r="K91" s="897"/>
      <c r="L91" s="33"/>
      <c r="M91" s="148"/>
      <c r="N91" s="229" t="str">
        <f t="shared" si="1"/>
        <v/>
      </c>
      <c r="O91" s="53"/>
      <c r="P91" s="462"/>
      <c r="Q91" s="72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708">
        <v>646.20000000000005</v>
      </c>
      <c r="AH91" s="708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95"/>
      <c r="E92" s="896"/>
      <c r="F92" s="896"/>
      <c r="G92" s="896"/>
      <c r="H92" s="896"/>
      <c r="I92" s="896"/>
      <c r="J92" s="896"/>
      <c r="K92" s="897"/>
      <c r="L92" s="33"/>
      <c r="M92" s="148"/>
      <c r="N92" s="229" t="str">
        <f t="shared" si="1"/>
        <v/>
      </c>
      <c r="O92" s="53"/>
      <c r="P92" s="462"/>
      <c r="Q92" s="72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708">
        <v>861.3</v>
      </c>
      <c r="AH92" s="708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95"/>
      <c r="E93" s="896"/>
      <c r="F93" s="896"/>
      <c r="G93" s="896"/>
      <c r="H93" s="896"/>
      <c r="I93" s="896"/>
      <c r="J93" s="896"/>
      <c r="K93" s="897"/>
      <c r="L93" s="33"/>
      <c r="M93" s="148"/>
      <c r="N93" s="229" t="str">
        <f t="shared" si="1"/>
        <v/>
      </c>
      <c r="O93" s="53"/>
      <c r="P93" s="462"/>
      <c r="Q93" s="72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708">
        <v>1077</v>
      </c>
      <c r="AH93" s="708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95"/>
      <c r="E94" s="896"/>
      <c r="F94" s="896"/>
      <c r="G94" s="896"/>
      <c r="H94" s="896"/>
      <c r="I94" s="896"/>
      <c r="J94" s="896"/>
      <c r="K94" s="897"/>
      <c r="L94" s="33"/>
      <c r="M94" s="148"/>
      <c r="N94" s="229" t="str">
        <f t="shared" si="1"/>
        <v/>
      </c>
      <c r="O94" s="53"/>
      <c r="P94" s="462"/>
      <c r="Q94" s="723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708">
        <v>1722.9</v>
      </c>
      <c r="AH94" s="708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95"/>
      <c r="E95" s="896"/>
      <c r="F95" s="896"/>
      <c r="G95" s="896"/>
      <c r="H95" s="896"/>
      <c r="I95" s="896"/>
      <c r="J95" s="896"/>
      <c r="K95" s="897"/>
      <c r="L95" s="33"/>
      <c r="M95" s="148"/>
      <c r="N95" s="229" t="str">
        <f t="shared" si="1"/>
        <v/>
      </c>
      <c r="O95" s="53"/>
      <c r="P95" s="462"/>
      <c r="Q95" s="72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95"/>
      <c r="E96" s="896"/>
      <c r="F96" s="896"/>
      <c r="G96" s="896"/>
      <c r="H96" s="896"/>
      <c r="I96" s="896"/>
      <c r="J96" s="896"/>
      <c r="K96" s="897"/>
      <c r="L96" s="33"/>
      <c r="M96" s="148"/>
      <c r="N96" s="229" t="str">
        <f t="shared" si="1"/>
        <v/>
      </c>
      <c r="O96" s="53"/>
      <c r="P96" s="462"/>
      <c r="Q96" s="72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708">
        <v>2760.9</v>
      </c>
      <c r="AH96" s="708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95"/>
      <c r="E97" s="896"/>
      <c r="F97" s="896"/>
      <c r="G97" s="896"/>
      <c r="H97" s="896"/>
      <c r="I97" s="896"/>
      <c r="J97" s="896"/>
      <c r="K97" s="897"/>
      <c r="L97" s="33"/>
      <c r="M97" s="148"/>
      <c r="N97" s="229" t="str">
        <f t="shared" si="1"/>
        <v/>
      </c>
      <c r="O97" s="53"/>
      <c r="P97" s="462"/>
      <c r="Q97" s="72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708">
        <v>4085.7</v>
      </c>
      <c r="AH97" s="708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95"/>
      <c r="E98" s="896"/>
      <c r="F98" s="896"/>
      <c r="G98" s="896"/>
      <c r="H98" s="896"/>
      <c r="I98" s="896"/>
      <c r="J98" s="896"/>
      <c r="K98" s="897"/>
      <c r="L98" s="33"/>
      <c r="M98" s="148"/>
      <c r="N98" s="229" t="str">
        <f t="shared" si="1"/>
        <v/>
      </c>
      <c r="O98" s="53"/>
      <c r="P98" s="462"/>
      <c r="Q98" s="72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708">
        <v>5714.4</v>
      </c>
      <c r="AH98" s="708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95"/>
      <c r="E99" s="896"/>
      <c r="F99" s="896"/>
      <c r="G99" s="896"/>
      <c r="H99" s="896"/>
      <c r="I99" s="896"/>
      <c r="J99" s="896"/>
      <c r="K99" s="897"/>
      <c r="L99" s="33"/>
      <c r="M99" s="148"/>
      <c r="N99" s="229" t="str">
        <f t="shared" si="1"/>
        <v/>
      </c>
      <c r="O99" s="53"/>
      <c r="P99" s="462"/>
      <c r="Q99" s="72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95"/>
      <c r="E100" s="896"/>
      <c r="F100" s="896"/>
      <c r="G100" s="896"/>
      <c r="H100" s="896"/>
      <c r="I100" s="896"/>
      <c r="J100" s="896"/>
      <c r="K100" s="897"/>
      <c r="L100" s="33"/>
      <c r="M100" s="148"/>
      <c r="N100" s="229" t="str">
        <f t="shared" si="1"/>
        <v/>
      </c>
      <c r="O100" s="53"/>
      <c r="P100" s="462"/>
      <c r="Q100" s="72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708">
        <v>474</v>
      </c>
      <c r="AH100" s="708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95"/>
      <c r="E101" s="896"/>
      <c r="F101" s="896"/>
      <c r="G101" s="896"/>
      <c r="H101" s="896"/>
      <c r="I101" s="896"/>
      <c r="J101" s="896"/>
      <c r="K101" s="897"/>
      <c r="L101" s="33"/>
      <c r="M101" s="148"/>
      <c r="N101" s="229" t="str">
        <f t="shared" si="1"/>
        <v/>
      </c>
      <c r="O101" s="53"/>
      <c r="P101" s="462"/>
      <c r="Q101" s="72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708">
        <v>1392.9</v>
      </c>
      <c r="AH101" s="708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95"/>
      <c r="E102" s="896"/>
      <c r="F102" s="896"/>
      <c r="G102" s="896"/>
      <c r="H102" s="896"/>
      <c r="I102" s="896"/>
      <c r="J102" s="896"/>
      <c r="K102" s="897"/>
      <c r="L102" s="33"/>
      <c r="M102" s="148"/>
      <c r="N102" s="229" t="str">
        <f t="shared" si="1"/>
        <v/>
      </c>
      <c r="O102" s="53"/>
      <c r="P102" s="462"/>
      <c r="Q102" s="72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708">
        <v>2053.1999999999998</v>
      </c>
      <c r="AH102" s="708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95"/>
      <c r="E103" s="896"/>
      <c r="F103" s="896"/>
      <c r="G103" s="896"/>
      <c r="H103" s="896"/>
      <c r="I103" s="896"/>
      <c r="J103" s="896"/>
      <c r="K103" s="897"/>
      <c r="L103" s="33"/>
      <c r="M103" s="148"/>
      <c r="N103" s="229" t="str">
        <f t="shared" si="1"/>
        <v/>
      </c>
      <c r="O103" s="53"/>
      <c r="P103" s="462"/>
      <c r="Q103" s="72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709">
        <v>5028</v>
      </c>
      <c r="AH103" s="708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95"/>
      <c r="E104" s="896"/>
      <c r="F104" s="896"/>
      <c r="G104" s="896"/>
      <c r="H104" s="896"/>
      <c r="I104" s="896"/>
      <c r="J104" s="896"/>
      <c r="K104" s="897"/>
      <c r="L104" s="33"/>
      <c r="M104" s="148"/>
      <c r="N104" s="229" t="str">
        <f t="shared" si="1"/>
        <v/>
      </c>
      <c r="O104" s="53"/>
      <c r="P104" s="462"/>
      <c r="Q104" s="723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95"/>
      <c r="E105" s="896"/>
      <c r="F105" s="896"/>
      <c r="G105" s="896"/>
      <c r="H105" s="896"/>
      <c r="I105" s="896"/>
      <c r="J105" s="896"/>
      <c r="K105" s="897"/>
      <c r="L105" s="33"/>
      <c r="M105" s="148"/>
      <c r="N105" s="229" t="str">
        <f t="shared" si="1"/>
        <v/>
      </c>
      <c r="O105" s="53"/>
      <c r="P105" s="462"/>
      <c r="Q105" s="723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95"/>
      <c r="E106" s="896"/>
      <c r="F106" s="896"/>
      <c r="G106" s="896"/>
      <c r="H106" s="896"/>
      <c r="I106" s="896"/>
      <c r="J106" s="896"/>
      <c r="K106" s="897"/>
      <c r="L106" s="33"/>
      <c r="M106" s="148"/>
      <c r="N106" s="229" t="str">
        <f t="shared" si="1"/>
        <v/>
      </c>
      <c r="O106" s="53"/>
      <c r="P106" s="462"/>
      <c r="Q106" s="72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95"/>
      <c r="E107" s="896"/>
      <c r="F107" s="896"/>
      <c r="G107" s="896"/>
      <c r="H107" s="896"/>
      <c r="I107" s="896"/>
      <c r="J107" s="896"/>
      <c r="K107" s="897"/>
      <c r="L107" s="33"/>
      <c r="M107" s="148"/>
      <c r="N107" s="229" t="str">
        <f t="shared" si="1"/>
        <v/>
      </c>
      <c r="O107" s="53"/>
      <c r="P107" s="462"/>
      <c r="Q107" s="72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95"/>
      <c r="E108" s="896"/>
      <c r="F108" s="896"/>
      <c r="G108" s="896"/>
      <c r="H108" s="896"/>
      <c r="I108" s="896"/>
      <c r="J108" s="896"/>
      <c r="K108" s="897"/>
      <c r="L108" s="33"/>
      <c r="M108" s="148"/>
      <c r="N108" s="229" t="str">
        <f t="shared" si="1"/>
        <v/>
      </c>
      <c r="O108" s="53"/>
      <c r="P108" s="462"/>
      <c r="Q108" s="72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95"/>
      <c r="E109" s="896"/>
      <c r="F109" s="896"/>
      <c r="G109" s="896"/>
      <c r="H109" s="896"/>
      <c r="I109" s="896"/>
      <c r="J109" s="896"/>
      <c r="K109" s="897"/>
      <c r="L109" s="33"/>
      <c r="M109" s="148"/>
      <c r="N109" s="229" t="str">
        <f t="shared" si="1"/>
        <v/>
      </c>
      <c r="O109" s="53"/>
      <c r="P109" s="462"/>
      <c r="Q109" s="72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95"/>
      <c r="E110" s="896"/>
      <c r="F110" s="896"/>
      <c r="G110" s="896"/>
      <c r="H110" s="896"/>
      <c r="I110" s="896"/>
      <c r="J110" s="896"/>
      <c r="K110" s="897"/>
      <c r="L110" s="33"/>
      <c r="M110" s="148"/>
      <c r="N110" s="229" t="str">
        <f t="shared" si="1"/>
        <v/>
      </c>
      <c r="O110" s="53"/>
      <c r="P110" s="462"/>
      <c r="Q110" s="72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95"/>
      <c r="E111" s="896"/>
      <c r="F111" s="896"/>
      <c r="G111" s="896"/>
      <c r="H111" s="896"/>
      <c r="I111" s="896"/>
      <c r="J111" s="896"/>
      <c r="K111" s="897"/>
      <c r="L111" s="33"/>
      <c r="M111" s="148"/>
      <c r="N111" s="229" t="str">
        <f t="shared" si="1"/>
        <v/>
      </c>
      <c r="O111" s="53"/>
      <c r="P111" s="462"/>
      <c r="Q111" s="72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95"/>
      <c r="E112" s="896"/>
      <c r="F112" s="896"/>
      <c r="G112" s="896"/>
      <c r="H112" s="896"/>
      <c r="I112" s="896"/>
      <c r="J112" s="896"/>
      <c r="K112" s="897"/>
      <c r="L112" s="33"/>
      <c r="M112" s="148"/>
      <c r="N112" s="229" t="str">
        <f t="shared" si="1"/>
        <v/>
      </c>
      <c r="O112" s="53"/>
      <c r="P112" s="462"/>
      <c r="Q112" s="72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95"/>
      <c r="E113" s="896"/>
      <c r="F113" s="896"/>
      <c r="G113" s="896"/>
      <c r="H113" s="896"/>
      <c r="I113" s="896"/>
      <c r="J113" s="896"/>
      <c r="K113" s="897"/>
      <c r="L113" s="33"/>
      <c r="M113" s="148"/>
      <c r="N113" s="229" t="str">
        <f t="shared" si="1"/>
        <v/>
      </c>
      <c r="O113" s="53"/>
      <c r="P113" s="462"/>
      <c r="Q113" s="72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95"/>
      <c r="E114" s="896"/>
      <c r="F114" s="896"/>
      <c r="G114" s="896"/>
      <c r="H114" s="896"/>
      <c r="I114" s="896"/>
      <c r="J114" s="896"/>
      <c r="K114" s="897"/>
      <c r="L114" s="33"/>
      <c r="M114" s="148"/>
      <c r="N114" s="229" t="str">
        <f t="shared" si="1"/>
        <v/>
      </c>
      <c r="O114" s="53"/>
      <c r="P114" s="462"/>
      <c r="Q114" s="72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95"/>
      <c r="E115" s="896"/>
      <c r="F115" s="896"/>
      <c r="G115" s="896"/>
      <c r="H115" s="896"/>
      <c r="I115" s="896"/>
      <c r="J115" s="896"/>
      <c r="K115" s="897"/>
      <c r="L115" s="33"/>
      <c r="M115" s="148"/>
      <c r="N115" s="229" t="str">
        <f t="shared" si="1"/>
        <v/>
      </c>
      <c r="O115" s="53"/>
      <c r="P115" s="462"/>
      <c r="Q115" s="72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95"/>
      <c r="E116" s="896"/>
      <c r="F116" s="896"/>
      <c r="G116" s="896"/>
      <c r="H116" s="896"/>
      <c r="I116" s="896"/>
      <c r="J116" s="896"/>
      <c r="K116" s="897"/>
      <c r="L116" s="33"/>
      <c r="M116" s="148"/>
      <c r="N116" s="229" t="str">
        <f t="shared" si="1"/>
        <v/>
      </c>
      <c r="O116" s="53"/>
      <c r="P116" s="462"/>
      <c r="Q116" s="723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95"/>
      <c r="E117" s="896"/>
      <c r="F117" s="896"/>
      <c r="G117" s="896"/>
      <c r="H117" s="896"/>
      <c r="I117" s="896"/>
      <c r="J117" s="896"/>
      <c r="K117" s="897"/>
      <c r="L117" s="33"/>
      <c r="M117" s="148"/>
      <c r="N117" s="229" t="str">
        <f t="shared" si="1"/>
        <v/>
      </c>
      <c r="O117" s="53"/>
      <c r="P117" s="462"/>
      <c r="Q117" s="723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26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934" t="s">
        <v>259</v>
      </c>
      <c r="C119" s="935"/>
      <c r="D119" s="935"/>
      <c r="E119" s="935"/>
      <c r="F119" s="935"/>
      <c r="G119" s="935"/>
      <c r="H119" s="935"/>
      <c r="I119" s="935"/>
      <c r="J119" s="935"/>
      <c r="K119" s="935"/>
      <c r="L119" s="935"/>
      <c r="M119" s="935"/>
      <c r="N119" s="935"/>
      <c r="O119" s="936"/>
      <c r="P119" s="461"/>
      <c r="Q119" s="726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903" t="s">
        <v>258</v>
      </c>
      <c r="C120" s="904"/>
      <c r="D120" s="904"/>
      <c r="E120" s="904"/>
      <c r="F120" s="904"/>
      <c r="G120" s="904"/>
      <c r="H120" s="904"/>
      <c r="I120" s="904"/>
      <c r="J120" s="904"/>
      <c r="K120" s="904"/>
      <c r="L120" s="904"/>
      <c r="M120" s="904"/>
      <c r="N120" s="904"/>
      <c r="O120" s="905"/>
      <c r="P120" s="461"/>
      <c r="Q120" s="726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MARÇO DE 2014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2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2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28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28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28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28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28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28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28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28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28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28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28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28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28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28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28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28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28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28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28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28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28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28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28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28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28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28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28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28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28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28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28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28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28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28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28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28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28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28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28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28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28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28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28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2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2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2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27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940" t="s">
        <v>172</v>
      </c>
      <c r="C170" s="940"/>
      <c r="D170" s="940"/>
      <c r="E170" s="940"/>
      <c r="F170" s="940"/>
      <c r="G170" s="940"/>
      <c r="H170" s="940"/>
      <c r="I170" s="940"/>
      <c r="J170" s="940"/>
      <c r="K170" s="940"/>
      <c r="L170" s="940"/>
      <c r="M170" s="940"/>
      <c r="N170" s="940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940" t="s">
        <v>9</v>
      </c>
      <c r="C171" s="940"/>
      <c r="D171" s="940"/>
      <c r="E171" s="940"/>
      <c r="F171" s="940"/>
      <c r="G171" s="940"/>
      <c r="H171" s="940"/>
      <c r="I171" s="940"/>
      <c r="J171" s="940"/>
      <c r="K171" s="940"/>
      <c r="L171" s="940"/>
      <c r="M171" s="940"/>
      <c r="N171" s="940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937" t="s">
        <v>10</v>
      </c>
      <c r="C173" s="938"/>
      <c r="D173" s="938"/>
      <c r="E173" s="938"/>
      <c r="F173" s="938"/>
      <c r="G173" s="938"/>
      <c r="H173" s="938"/>
      <c r="I173" s="938"/>
      <c r="J173" s="938"/>
      <c r="K173" s="938"/>
      <c r="L173" s="938"/>
      <c r="M173" s="938"/>
      <c r="N173" s="938"/>
      <c r="O173" s="939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305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306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307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308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309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310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311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29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902" t="s">
        <v>1</v>
      </c>
      <c r="C193" s="902" t="s">
        <v>7</v>
      </c>
      <c r="D193" s="906" t="s">
        <v>8</v>
      </c>
      <c r="E193" s="906"/>
      <c r="F193" s="906"/>
      <c r="G193" s="906"/>
      <c r="H193" s="906"/>
      <c r="I193" s="906"/>
      <c r="J193" s="906"/>
      <c r="K193" s="906"/>
      <c r="L193" s="894" t="s">
        <v>179</v>
      </c>
      <c r="M193" s="894" t="s">
        <v>3</v>
      </c>
      <c r="N193" s="902" t="s">
        <v>4</v>
      </c>
      <c r="O193" s="902" t="s">
        <v>2</v>
      </c>
    </row>
    <row r="194" spans="2:15" ht="18" customHeight="1">
      <c r="B194" s="902"/>
      <c r="C194" s="902"/>
      <c r="D194" s="906"/>
      <c r="E194" s="906"/>
      <c r="F194" s="906"/>
      <c r="G194" s="906"/>
      <c r="H194" s="906"/>
      <c r="I194" s="906"/>
      <c r="J194" s="906"/>
      <c r="K194" s="906"/>
      <c r="L194" s="894"/>
      <c r="M194" s="894"/>
      <c r="N194" s="902"/>
      <c r="O194" s="902"/>
    </row>
    <row r="195" spans="2:15" ht="18" customHeight="1">
      <c r="B195" s="374">
        <v>1</v>
      </c>
      <c r="C195" s="165">
        <v>1</v>
      </c>
      <c r="D195" s="891" t="s">
        <v>17</v>
      </c>
      <c r="E195" s="892"/>
      <c r="F195" s="892"/>
      <c r="G195" s="892"/>
      <c r="H195" s="892"/>
      <c r="I195" s="892"/>
      <c r="J195" s="892"/>
      <c r="K195" s="893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91" t="s">
        <v>19</v>
      </c>
      <c r="E196" s="892"/>
      <c r="F196" s="892"/>
      <c r="G196" s="892"/>
      <c r="H196" s="892"/>
      <c r="I196" s="892"/>
      <c r="J196" s="892"/>
      <c r="K196" s="893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91" t="s">
        <v>21</v>
      </c>
      <c r="E197" s="892"/>
      <c r="F197" s="892"/>
      <c r="G197" s="892"/>
      <c r="H197" s="892"/>
      <c r="I197" s="892"/>
      <c r="J197" s="892"/>
      <c r="K197" s="893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91" t="s">
        <v>22</v>
      </c>
      <c r="E198" s="892"/>
      <c r="F198" s="892"/>
      <c r="G198" s="892"/>
      <c r="H198" s="892"/>
      <c r="I198" s="892"/>
      <c r="J198" s="892"/>
      <c r="K198" s="893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91" t="s">
        <v>23</v>
      </c>
      <c r="E199" s="892"/>
      <c r="F199" s="892"/>
      <c r="G199" s="892"/>
      <c r="H199" s="892"/>
      <c r="I199" s="892"/>
      <c r="J199" s="892"/>
      <c r="K199" s="893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908"/>
      <c r="C200" s="909"/>
      <c r="D200" s="909"/>
      <c r="E200" s="909"/>
      <c r="F200" s="909"/>
      <c r="G200" s="909"/>
      <c r="H200" s="909"/>
      <c r="I200" s="909"/>
      <c r="J200" s="909"/>
      <c r="K200" s="909"/>
      <c r="L200" s="909"/>
      <c r="M200" s="54" t="s">
        <v>5</v>
      </c>
      <c r="N200" s="224">
        <f>SUM(N195:O199)</f>
        <v>1834</v>
      </c>
      <c r="O200" s="53"/>
    </row>
    <row r="201" spans="2:15" ht="21" customHeight="1">
      <c r="B201" s="619" t="s">
        <v>164</v>
      </c>
      <c r="C201" s="620"/>
      <c r="D201" s="621"/>
      <c r="E201" s="620"/>
      <c r="F201" s="620"/>
      <c r="G201" s="620"/>
      <c r="H201" s="620"/>
      <c r="I201" s="620"/>
      <c r="J201" s="620"/>
      <c r="K201" s="620"/>
      <c r="L201" s="620"/>
      <c r="M201" s="620"/>
      <c r="N201" s="620"/>
      <c r="O201" s="620"/>
    </row>
    <row r="202" spans="2:15" ht="21" customHeight="1">
      <c r="B202" s="898" t="str">
        <f>B120</f>
        <v xml:space="preserve">- JUSTIFIQUE EM ANEXO A UTILIDADE DE CADA MATERIAL SOLICITADO PARA O DESENVOLVIMENTO DO PROJETO DE PESQUISA PROPOSTO.  </v>
      </c>
      <c r="C202" s="899"/>
      <c r="D202" s="899"/>
      <c r="E202" s="899"/>
      <c r="F202" s="899"/>
      <c r="G202" s="899"/>
      <c r="H202" s="899"/>
      <c r="I202" s="899"/>
      <c r="J202" s="899"/>
      <c r="K202" s="899"/>
      <c r="L202" s="899"/>
      <c r="M202" s="899"/>
      <c r="N202" s="899"/>
      <c r="O202" s="900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7z2+4XN1Xu2KheAeC1WtcwGSg0RdUA3FrQsP3Yf/uIYN+4P6UaveZonYG0CnENM0zaspMb0gPRdqZ3O9xNyEyA==" saltValue="v1Va7vgzH/NwyJsVLW35ew==" spinCount="100000" sheet="1" objects="1" scenarios="1"/>
  <mergeCells count="137"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37:K37"/>
    <mergeCell ref="D38:K38"/>
    <mergeCell ref="D39:K39"/>
    <mergeCell ref="D41:K41"/>
    <mergeCell ref="D42:K42"/>
    <mergeCell ref="B7:L7"/>
    <mergeCell ref="D34:K34"/>
    <mergeCell ref="D35:K35"/>
    <mergeCell ref="N193:N194"/>
    <mergeCell ref="M193:M194"/>
    <mergeCell ref="D193:K194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3:K33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D43:K43"/>
    <mergeCell ref="D44:K44"/>
    <mergeCell ref="D45:K45"/>
    <mergeCell ref="D46:K46"/>
    <mergeCell ref="D47:K47"/>
    <mergeCell ref="D36:K36"/>
    <mergeCell ref="D99:K99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71:K71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M7:O8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</mergeCells>
  <phoneticPr fontId="0" type="noConversion"/>
  <conditionalFormatting sqref="N64">
    <cfRule type="cellIs" dxfId="110" priority="17" stopIfTrue="1" operator="equal">
      <formula>"INDIQUE A MOEDA"</formula>
    </cfRule>
  </conditionalFormatting>
  <conditionalFormatting sqref="M71:M117 M19:M63">
    <cfRule type="cellIs" dxfId="109" priority="16" stopIfTrue="1" operator="equal">
      <formula>0</formula>
    </cfRule>
  </conditionalFormatting>
  <conditionalFormatting sqref="N195:N199">
    <cfRule type="cellIs" dxfId="108" priority="15" stopIfTrue="1" operator="equal">
      <formula>0</formula>
    </cfRule>
  </conditionalFormatting>
  <conditionalFormatting sqref="B195:B199">
    <cfRule type="cellIs" dxfId="107" priority="14" stopIfTrue="1" operator="equal">
      <formula>0</formula>
    </cfRule>
  </conditionalFormatting>
  <conditionalFormatting sqref="N200">
    <cfRule type="cellIs" dxfId="106" priority="13" stopIfTrue="1" operator="equal">
      <formula>0</formula>
    </cfRule>
  </conditionalFormatting>
  <conditionalFormatting sqref="N71:N117 N19:N63 D15">
    <cfRule type="cellIs" dxfId="105" priority="12" stopIfTrue="1" operator="equal">
      <formula>""</formula>
    </cfRule>
  </conditionalFormatting>
  <conditionalFormatting sqref="B71:L117 L19:L54 C41:L49 E22:K54 D13 E19:K19 B19:D63 C51:L63 C33:L39 F11:O11">
    <cfRule type="cellIs" dxfId="104" priority="11" stopIfTrue="1" operator="equal">
      <formula>""</formula>
    </cfRule>
  </conditionalFormatting>
  <conditionalFormatting sqref="N4">
    <cfRule type="cellIs" dxfId="103" priority="3" operator="equal">
      <formula>"CLIQUE AQUI E SELECIONE A MODALIDADE DO AUXÍLIO SOLICITADO"</formula>
    </cfRule>
  </conditionalFormatting>
  <conditionalFormatting sqref="B7:L7">
    <cfRule type="expression" dxfId="102" priority="1">
      <formula>B7:L7="CLIQUE AQUI E SELECIONE A MODALIDADE DO AUXÍLIO SOLICITADO"</formula>
    </cfRule>
  </conditionalFormatting>
  <dataValidations xWindow="677" yWindow="566" count="10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InputMessage="1" showErrorMessage="1" sqref="B7:L7">
      <formula1>$R$45:$R$48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HY48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89" customWidth="1"/>
    <col min="2" max="2" width="15.7109375" style="74" customWidth="1"/>
    <col min="3" max="3" width="20.85546875" style="58" customWidth="1"/>
    <col min="4" max="4" width="11.7109375" style="58" customWidth="1"/>
    <col min="5" max="5" width="13" style="74" customWidth="1"/>
    <col min="6" max="6" width="17" style="767" customWidth="1"/>
    <col min="7" max="7" width="17" style="58" customWidth="1"/>
    <col min="8" max="8" width="20.140625" style="58" customWidth="1"/>
    <col min="9" max="9" width="14.42578125" style="58" customWidth="1"/>
    <col min="10" max="10" width="1.85546875" style="603" customWidth="1"/>
    <col min="11" max="11" width="15" style="58" hidden="1" customWidth="1"/>
    <col min="12" max="12" width="14.85546875" style="58" hidden="1" customWidth="1"/>
    <col min="13" max="13" width="14.28515625" style="58" hidden="1" customWidth="1"/>
    <col min="14" max="14" width="11.140625" style="58" hidden="1" customWidth="1"/>
    <col min="15" max="15" width="9.7109375" style="58" hidden="1" customWidth="1"/>
    <col min="16" max="16" width="10.5703125" style="58" hidden="1" customWidth="1"/>
    <col min="17" max="17" width="11.28515625" style="58" hidden="1" customWidth="1"/>
    <col min="18" max="43" width="9.140625" style="58" hidden="1" customWidth="1"/>
    <col min="44" max="44" width="6.42578125" style="58" hidden="1" customWidth="1"/>
    <col min="45" max="45" width="6" style="58" hidden="1" customWidth="1"/>
    <col min="46" max="46" width="4.28515625" style="58" hidden="1" customWidth="1"/>
    <col min="47" max="53" width="9.140625" style="58" hidden="1" customWidth="1"/>
    <col min="54" max="56" width="9.5703125" style="58" hidden="1" customWidth="1"/>
    <col min="57" max="59" width="9.28515625" style="58" hidden="1" customWidth="1"/>
    <col min="60" max="60" width="6.42578125" style="58" hidden="1" customWidth="1"/>
    <col min="61" max="61" width="9.140625" style="58" hidden="1" customWidth="1"/>
    <col min="62" max="64" width="5.42578125" style="58" hidden="1" customWidth="1"/>
    <col min="65" max="65" width="3.42578125" style="58" hidden="1" customWidth="1"/>
    <col min="66" max="66" width="9.140625" style="58" hidden="1" customWidth="1"/>
    <col min="67" max="67" width="4.85546875" style="58" hidden="1" customWidth="1"/>
    <col min="68" max="16384" width="9.140625" style="58" hidden="1"/>
  </cols>
  <sheetData>
    <row r="1" spans="1:233" s="57" customFormat="1" ht="6.75" customHeight="1">
      <c r="A1" s="518"/>
      <c r="B1" s="74"/>
      <c r="E1" s="74"/>
      <c r="F1" s="767"/>
      <c r="J1" s="256"/>
    </row>
    <row r="2" spans="1:233" s="57" customFormat="1" ht="12.75" customHeight="1">
      <c r="A2" s="492"/>
      <c r="B2" s="74"/>
      <c r="E2" s="74"/>
      <c r="F2" s="767"/>
      <c r="J2" s="256"/>
    </row>
    <row r="3" spans="1:233" s="57" customFormat="1" ht="12.75" customHeight="1">
      <c r="A3" s="492"/>
      <c r="B3" s="74"/>
      <c r="E3" s="74"/>
      <c r="F3" s="767"/>
      <c r="J3" s="256"/>
    </row>
    <row r="4" spans="1:233" s="57" customFormat="1" ht="12.75" customHeight="1">
      <c r="A4" s="492"/>
      <c r="B4" s="74"/>
      <c r="E4" s="74"/>
      <c r="F4" s="767"/>
      <c r="J4" s="256"/>
    </row>
    <row r="5" spans="1:233" s="57" customFormat="1" ht="12.75" customHeight="1">
      <c r="A5" s="492"/>
      <c r="B5" s="74"/>
      <c r="E5" s="74"/>
      <c r="F5" s="767"/>
      <c r="J5" s="256"/>
    </row>
    <row r="6" spans="1:233" s="57" customFormat="1" ht="19.5" customHeight="1">
      <c r="A6" s="492"/>
      <c r="B6" s="1167" t="s">
        <v>399</v>
      </c>
      <c r="C6" s="1167"/>
      <c r="D6" s="1167"/>
      <c r="E6" s="1167"/>
      <c r="F6" s="1167"/>
      <c r="G6" s="1167"/>
      <c r="H6" s="1167"/>
      <c r="I6" s="610"/>
      <c r="J6" s="256"/>
    </row>
    <row r="7" spans="1:233" s="57" customFormat="1" ht="6" customHeight="1" thickBot="1">
      <c r="A7" s="492"/>
      <c r="B7" s="610"/>
      <c r="C7" s="610"/>
      <c r="D7" s="610"/>
      <c r="E7" s="610"/>
      <c r="F7" s="768"/>
      <c r="G7" s="736"/>
      <c r="H7" s="610"/>
      <c r="I7" s="610"/>
      <c r="J7" s="256"/>
      <c r="L7" s="786"/>
      <c r="M7" s="786"/>
      <c r="N7" s="786"/>
      <c r="O7" s="786"/>
    </row>
    <row r="8" spans="1:233" s="14" customFormat="1" ht="19.5" customHeight="1" thickTop="1" thickBot="1">
      <c r="A8" s="494"/>
      <c r="B8" s="608" t="s">
        <v>151</v>
      </c>
      <c r="C8" s="287"/>
      <c r="D8" s="1189"/>
      <c r="E8" s="1190"/>
      <c r="F8" s="1190"/>
      <c r="G8" s="1190"/>
      <c r="H8" s="1190"/>
      <c r="I8" s="1191"/>
      <c r="J8" s="256"/>
      <c r="FU8" s="1186" t="s">
        <v>381</v>
      </c>
      <c r="FV8" s="1187"/>
      <c r="FW8" s="1187"/>
      <c r="FX8" s="1187"/>
      <c r="FY8" s="1187"/>
      <c r="FZ8" s="1187"/>
      <c r="GA8" s="1187"/>
      <c r="GB8" s="1187"/>
      <c r="GC8" s="1187"/>
      <c r="GD8" s="1187"/>
      <c r="GE8" s="1187"/>
      <c r="GF8" s="1187"/>
      <c r="GG8" s="1187"/>
      <c r="GH8" s="1187"/>
      <c r="GI8" s="1187"/>
      <c r="GJ8" s="1187"/>
      <c r="GK8" s="1187"/>
      <c r="GL8" s="1187"/>
      <c r="GM8" s="1187"/>
      <c r="GN8" s="1187"/>
      <c r="GO8" s="1187"/>
      <c r="GP8" s="1187"/>
      <c r="GQ8" s="1187"/>
      <c r="GR8" s="1187"/>
      <c r="GS8" s="1187"/>
      <c r="GT8" s="1187"/>
      <c r="GU8" s="1187"/>
      <c r="GV8" s="1187"/>
      <c r="GW8" s="1187"/>
      <c r="GX8" s="1187"/>
      <c r="GY8" s="1187"/>
      <c r="GZ8" s="1187"/>
      <c r="HA8" s="1187"/>
      <c r="HB8" s="1187"/>
      <c r="HC8" s="1187"/>
      <c r="HD8" s="1187"/>
      <c r="HE8" s="1187"/>
      <c r="HF8" s="1187"/>
      <c r="HG8" s="1187"/>
      <c r="HH8" s="1187"/>
      <c r="HI8" s="1187"/>
      <c r="HJ8" s="1187"/>
      <c r="HK8" s="1187"/>
      <c r="HL8" s="1187"/>
      <c r="HM8" s="1187"/>
      <c r="HN8" s="1187"/>
      <c r="HO8" s="1187"/>
      <c r="HP8" s="1187"/>
      <c r="HQ8" s="1187"/>
      <c r="HR8" s="1187"/>
      <c r="HS8" s="1187"/>
      <c r="HT8" s="1187"/>
      <c r="HU8" s="1187"/>
      <c r="HV8" s="1187"/>
      <c r="HW8" s="1187"/>
      <c r="HX8" s="1187"/>
      <c r="HY8" s="1188"/>
    </row>
    <row r="9" spans="1:233" s="57" customFormat="1" ht="6" customHeight="1" thickTop="1">
      <c r="A9" s="492"/>
      <c r="B9" s="340"/>
      <c r="C9" s="623"/>
      <c r="D9" s="623"/>
      <c r="F9" s="769"/>
      <c r="G9" s="623"/>
      <c r="H9" s="76"/>
      <c r="I9" s="76"/>
      <c r="J9" s="256"/>
      <c r="K9" s="76"/>
      <c r="L9" s="786"/>
      <c r="M9" s="786"/>
      <c r="N9" s="786"/>
      <c r="O9" s="786"/>
      <c r="P9" s="786"/>
    </row>
    <row r="10" spans="1:233" s="57" customFormat="1" ht="17.25" customHeight="1">
      <c r="A10" s="492"/>
      <c r="B10" s="606" t="s">
        <v>61</v>
      </c>
      <c r="C10" s="1192"/>
      <c r="D10" s="1193"/>
      <c r="F10" s="767"/>
      <c r="G10" s="789"/>
      <c r="H10" s="624"/>
      <c r="I10" s="624"/>
      <c r="J10" s="256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</row>
    <row r="11" spans="1:233" s="57" customFormat="1" ht="6" customHeight="1">
      <c r="A11" s="492"/>
      <c r="B11" s="340"/>
      <c r="C11" s="623"/>
      <c r="D11" s="623"/>
      <c r="F11" s="769"/>
      <c r="G11" s="623"/>
      <c r="H11" s="76"/>
      <c r="I11" s="76"/>
      <c r="J11" s="25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786"/>
      <c r="W11" s="786"/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6"/>
    </row>
    <row r="12" spans="1:233" s="57" customFormat="1" ht="19.5" customHeight="1">
      <c r="A12" s="492"/>
      <c r="B12" s="208" t="s">
        <v>145</v>
      </c>
      <c r="C12" s="914" t="str">
        <f>IF(SUM(H15:H47)=0,"",(SUM(H15:H47)))</f>
        <v/>
      </c>
      <c r="D12" s="914"/>
      <c r="E12" s="427"/>
      <c r="F12" s="768"/>
      <c r="G12" s="736"/>
      <c r="H12" s="788"/>
      <c r="I12" s="427"/>
      <c r="J12" s="256"/>
    </row>
    <row r="13" spans="1:233" s="57" customFormat="1" ht="7.5" customHeight="1">
      <c r="A13" s="492"/>
      <c r="B13" s="427"/>
      <c r="C13" s="427"/>
      <c r="D13" s="427"/>
      <c r="E13" s="427"/>
      <c r="F13" s="770"/>
      <c r="G13" s="427"/>
      <c r="H13" s="427"/>
      <c r="I13" s="427"/>
      <c r="J13" s="256"/>
    </row>
    <row r="14" spans="1:233" s="139" customFormat="1" ht="30.75" customHeight="1">
      <c r="A14" s="510"/>
      <c r="B14" s="601" t="s">
        <v>1</v>
      </c>
      <c r="C14" s="601" t="s">
        <v>124</v>
      </c>
      <c r="D14" s="601" t="s">
        <v>125</v>
      </c>
      <c r="E14" s="617" t="s">
        <v>126</v>
      </c>
      <c r="F14" s="577" t="s">
        <v>273</v>
      </c>
      <c r="G14" s="577" t="s">
        <v>345</v>
      </c>
      <c r="H14" s="602" t="s">
        <v>127</v>
      </c>
      <c r="I14" s="665" t="s">
        <v>2</v>
      </c>
      <c r="J14" s="787"/>
      <c r="K14" s="741" t="s">
        <v>341</v>
      </c>
      <c r="L14" s="734" t="s">
        <v>342</v>
      </c>
      <c r="M14" s="734" t="s">
        <v>343</v>
      </c>
      <c r="N14" s="741" t="s">
        <v>344</v>
      </c>
      <c r="O14" s="774" t="s">
        <v>378</v>
      </c>
    </row>
    <row r="15" spans="1:233" ht="23.1" customHeight="1">
      <c r="A15" s="270"/>
      <c r="B15" s="32"/>
      <c r="C15" s="140"/>
      <c r="D15" s="625"/>
      <c r="E15" s="638"/>
      <c r="F15" s="771" t="str">
        <f t="shared" ref="F15:F47" si="0">IF(C15=0,"",INDEX($L$15:$L$20,MATCH(C15,$K$15:$K$20,0)))</f>
        <v/>
      </c>
      <c r="G15" s="740" t="str">
        <f>IF(C15="","",IF(C15="IC",$N$15*E15,IF(C15="PD",$N$17*E15,IF(AND(C15="DD",E15&lt;=12),$L$16*0.3*E15,
IF(AND(C15="DD",E15&gt;12,E15&lt;=24),($L$18*0.3*(E15-12)+($L$16*0.3*12)),
IF(AND(C15="DD",E15&gt;24,E15&lt;=36),($L$19*0.3*(E15-24)+($L$18*0.3*12))+($L$16*0.3*12),
IF(AND(C15="DD",E15&gt;36,E15&lt;=48),($L$20*0.3*(E15-36)+($L$19*0.3*12))+($L$18*0.3*12)+($L$16*0.3*12)))))))*D15)</f>
        <v/>
      </c>
      <c r="H15" s="626" t="str">
        <f t="shared" ref="H15:H47" si="1">IF(ISERROR(D15*F15*E15),"",D15*F15*E15)</f>
        <v/>
      </c>
      <c r="I15" s="627"/>
      <c r="J15" s="782"/>
      <c r="K15" s="742" t="str">
        <f>DADOS!$B$16</f>
        <v>IC</v>
      </c>
      <c r="L15" s="779">
        <f>DADOS!C16</f>
        <v>557.1</v>
      </c>
      <c r="M15" s="780">
        <f>L15*12*O15</f>
        <v>668.5200000000001</v>
      </c>
      <c r="N15" s="781">
        <f>M15/12</f>
        <v>55.710000000000008</v>
      </c>
      <c r="O15" s="772">
        <v>0.1</v>
      </c>
      <c r="HY15" s="60"/>
    </row>
    <row r="16" spans="1:233" ht="22.5" customHeight="1">
      <c r="A16" s="270"/>
      <c r="B16" s="117"/>
      <c r="C16" s="140"/>
      <c r="D16" s="625"/>
      <c r="E16" s="638"/>
      <c r="F16" s="771" t="str">
        <f t="shared" si="0"/>
        <v/>
      </c>
      <c r="G16" s="740" t="str">
        <f t="shared" ref="G16:G47" si="2">IF(C16="","",IF(C16="IC",$N$15*E16,IF(C16="PD",$N$17*E16,IF(AND(C16="DD",E16&lt;=12),$L$16*0.3*E16,
IF(AND(C16="DD",E16&gt;12,E16&lt;=24),($L$18*0.3*(E16-12)+($L$16*0.3*12)),
IF(AND(C16="DD",E16&gt;24,E16&lt;=36),($L$19*0.3*(E16-24)+($L$18*0.3*12))+($L$16*0.3*12),
IF(AND(C16="DD",E16&gt;36,E16&lt;=48),($L$20*0.3*(E16-36)+($L$19*0.3*12))+($L$18*0.3*12)+($L$16*0.3*12)))))))*D16)</f>
        <v/>
      </c>
      <c r="H16" s="626" t="str">
        <f t="shared" si="1"/>
        <v/>
      </c>
      <c r="I16" s="432"/>
      <c r="J16" s="783"/>
      <c r="K16" s="742" t="s">
        <v>340</v>
      </c>
      <c r="L16" s="779">
        <f>DADOS!C17</f>
        <v>1636.8</v>
      </c>
      <c r="M16" s="780">
        <f>L16*12*O16</f>
        <v>5892.48</v>
      </c>
      <c r="N16" s="781">
        <f>M16/12</f>
        <v>491.03999999999996</v>
      </c>
      <c r="O16" s="772">
        <v>0.3</v>
      </c>
      <c r="P16" s="784"/>
      <c r="Q16" s="784"/>
      <c r="HY16" s="60"/>
    </row>
    <row r="17" spans="1:233" ht="23.1" customHeight="1">
      <c r="A17" s="270"/>
      <c r="B17" s="117"/>
      <c r="C17" s="140"/>
      <c r="D17" s="625"/>
      <c r="E17" s="638"/>
      <c r="F17" s="771" t="str">
        <f t="shared" si="0"/>
        <v/>
      </c>
      <c r="G17" s="740" t="str">
        <f t="shared" si="2"/>
        <v/>
      </c>
      <c r="H17" s="626" t="str">
        <f t="shared" si="1"/>
        <v/>
      </c>
      <c r="I17" s="432"/>
      <c r="J17" s="783"/>
      <c r="K17" s="743" t="str">
        <f>DADOS!$B$21</f>
        <v>PD</v>
      </c>
      <c r="L17" s="779">
        <f>DADOS!C21</f>
        <v>5908.8</v>
      </c>
      <c r="M17" s="780">
        <f>L17*12*O17</f>
        <v>10635.84</v>
      </c>
      <c r="N17" s="781">
        <f>M17/12</f>
        <v>886.32</v>
      </c>
      <c r="O17" s="772">
        <v>0.15</v>
      </c>
      <c r="Q17" s="784"/>
      <c r="HY17" s="60"/>
    </row>
    <row r="18" spans="1:233" ht="23.1" customHeight="1">
      <c r="A18" s="270"/>
      <c r="B18" s="117"/>
      <c r="C18" s="140"/>
      <c r="D18" s="625"/>
      <c r="E18" s="638"/>
      <c r="F18" s="771" t="str">
        <f t="shared" si="0"/>
        <v/>
      </c>
      <c r="G18" s="740" t="str">
        <f t="shared" si="2"/>
        <v/>
      </c>
      <c r="H18" s="626" t="str">
        <f t="shared" si="1"/>
        <v/>
      </c>
      <c r="I18" s="432"/>
      <c r="J18" s="783"/>
      <c r="K18" s="775" t="str">
        <f>DADOS!$B$18</f>
        <v>DD2</v>
      </c>
      <c r="L18" s="779">
        <f>DADOS!C18</f>
        <v>1737.6</v>
      </c>
      <c r="M18" s="780">
        <f t="shared" ref="M18:M20" si="3">L18*12*O18</f>
        <v>6255.3599999999988</v>
      </c>
      <c r="N18" s="781">
        <f t="shared" ref="N18:N20" si="4">M18/12</f>
        <v>521.27999999999986</v>
      </c>
      <c r="O18" s="772">
        <v>0.3</v>
      </c>
      <c r="P18" s="784"/>
      <c r="Q18" s="784"/>
      <c r="HY18" s="60"/>
    </row>
    <row r="19" spans="1:233" ht="23.1" customHeight="1">
      <c r="A19" s="270"/>
      <c r="B19" s="117"/>
      <c r="C19" s="140"/>
      <c r="D19" s="625"/>
      <c r="E19" s="638"/>
      <c r="F19" s="771" t="str">
        <f t="shared" si="0"/>
        <v/>
      </c>
      <c r="G19" s="740" t="str">
        <f t="shared" si="2"/>
        <v/>
      </c>
      <c r="H19" s="626" t="str">
        <f t="shared" si="1"/>
        <v/>
      </c>
      <c r="I19" s="432"/>
      <c r="J19" s="783"/>
      <c r="K19" s="775" t="str">
        <f>DADOS!$B$19</f>
        <v>DD3</v>
      </c>
      <c r="L19" s="779">
        <f>DADOS!C19</f>
        <v>2412.6</v>
      </c>
      <c r="M19" s="780">
        <f t="shared" si="3"/>
        <v>8685.3599999999988</v>
      </c>
      <c r="N19" s="781">
        <f t="shared" si="4"/>
        <v>723.77999999999986</v>
      </c>
      <c r="O19" s="772">
        <v>0.3</v>
      </c>
      <c r="P19" s="784"/>
      <c r="Q19" s="784"/>
    </row>
    <row r="20" spans="1:233" ht="23.1" customHeight="1">
      <c r="A20" s="270"/>
      <c r="B20" s="117"/>
      <c r="C20" s="140"/>
      <c r="D20" s="625"/>
      <c r="E20" s="638"/>
      <c r="F20" s="771" t="str">
        <f t="shared" si="0"/>
        <v/>
      </c>
      <c r="G20" s="740" t="str">
        <f t="shared" si="2"/>
        <v/>
      </c>
      <c r="H20" s="626" t="str">
        <f t="shared" si="1"/>
        <v/>
      </c>
      <c r="I20" s="432"/>
      <c r="J20" s="783"/>
      <c r="K20" s="775" t="str">
        <f>DADOS!$B$20</f>
        <v>DD4</v>
      </c>
      <c r="L20" s="779">
        <f>DADOS!C20</f>
        <v>2985.9</v>
      </c>
      <c r="M20" s="780">
        <f t="shared" si="3"/>
        <v>10749.24</v>
      </c>
      <c r="N20" s="781">
        <f t="shared" si="4"/>
        <v>895.77</v>
      </c>
      <c r="O20" s="772">
        <v>0.3</v>
      </c>
      <c r="P20" s="784"/>
      <c r="Q20" s="784"/>
    </row>
    <row r="21" spans="1:233" ht="23.1" customHeight="1">
      <c r="A21" s="270"/>
      <c r="B21" s="117"/>
      <c r="C21" s="140"/>
      <c r="D21" s="625"/>
      <c r="E21" s="638"/>
      <c r="F21" s="771" t="str">
        <f t="shared" si="0"/>
        <v/>
      </c>
      <c r="G21" s="740" t="str">
        <f t="shared" si="2"/>
        <v/>
      </c>
      <c r="H21" s="626" t="str">
        <f t="shared" si="1"/>
        <v/>
      </c>
      <c r="I21" s="432"/>
      <c r="J21" s="782"/>
      <c r="P21" s="784"/>
    </row>
    <row r="22" spans="1:233" ht="23.1" customHeight="1">
      <c r="A22" s="270"/>
      <c r="B22" s="117"/>
      <c r="C22" s="140"/>
      <c r="D22" s="625"/>
      <c r="E22" s="638"/>
      <c r="F22" s="771" t="str">
        <f t="shared" si="0"/>
        <v/>
      </c>
      <c r="G22" s="740" t="str">
        <f t="shared" si="2"/>
        <v/>
      </c>
      <c r="H22" s="626" t="str">
        <f t="shared" si="1"/>
        <v/>
      </c>
      <c r="I22" s="432"/>
      <c r="J22" s="488"/>
      <c r="P22" s="785"/>
    </row>
    <row r="23" spans="1:233" ht="23.1" customHeight="1">
      <c r="A23" s="270"/>
      <c r="B23" s="117"/>
      <c r="C23" s="140"/>
      <c r="D23" s="625"/>
      <c r="E23" s="638"/>
      <c r="F23" s="771" t="str">
        <f t="shared" si="0"/>
        <v/>
      </c>
      <c r="G23" s="740" t="str">
        <f t="shared" si="2"/>
        <v/>
      </c>
      <c r="H23" s="626" t="str">
        <f t="shared" si="1"/>
        <v/>
      </c>
      <c r="I23" s="432"/>
      <c r="J23" s="488"/>
      <c r="K23" s="747" t="s">
        <v>386</v>
      </c>
      <c r="L23" s="278"/>
      <c r="M23" s="777"/>
    </row>
    <row r="24" spans="1:233" ht="23.1" customHeight="1">
      <c r="A24" s="270"/>
      <c r="B24" s="117"/>
      <c r="C24" s="140"/>
      <c r="D24" s="625"/>
      <c r="E24" s="638"/>
      <c r="F24" s="771" t="str">
        <f t="shared" si="0"/>
        <v/>
      </c>
      <c r="G24" s="740" t="str">
        <f t="shared" si="2"/>
        <v/>
      </c>
      <c r="H24" s="626" t="str">
        <f t="shared" si="1"/>
        <v/>
      </c>
      <c r="I24" s="432"/>
      <c r="J24" s="488"/>
      <c r="K24" s="1194">
        <f>SUM(G15:G47)</f>
        <v>0</v>
      </c>
      <c r="L24" s="1195"/>
      <c r="M24" s="778"/>
    </row>
    <row r="25" spans="1:233" ht="23.1" customHeight="1">
      <c r="A25" s="270"/>
      <c r="B25" s="117"/>
      <c r="C25" s="140"/>
      <c r="D25" s="625"/>
      <c r="E25" s="638"/>
      <c r="F25" s="771" t="str">
        <f t="shared" si="0"/>
        <v/>
      </c>
      <c r="G25" s="740" t="str">
        <f t="shared" si="2"/>
        <v/>
      </c>
      <c r="H25" s="626" t="str">
        <f t="shared" si="1"/>
        <v/>
      </c>
      <c r="I25" s="432"/>
      <c r="J25" s="488"/>
      <c r="K25" s="745"/>
      <c r="L25" s="146"/>
    </row>
    <row r="26" spans="1:233" ht="23.1" customHeight="1">
      <c r="A26" s="270"/>
      <c r="B26" s="117"/>
      <c r="C26" s="140"/>
      <c r="D26" s="625"/>
      <c r="E26" s="638"/>
      <c r="F26" s="771" t="str">
        <f t="shared" si="0"/>
        <v/>
      </c>
      <c r="G26" s="740" t="str">
        <f t="shared" si="2"/>
        <v/>
      </c>
      <c r="H26" s="626" t="str">
        <f t="shared" si="1"/>
        <v/>
      </c>
      <c r="I26" s="432"/>
      <c r="J26" s="488"/>
      <c r="K26" s="751" t="s">
        <v>348</v>
      </c>
      <c r="L26" s="752"/>
      <c r="M26" s="748"/>
    </row>
    <row r="27" spans="1:233" ht="23.1" customHeight="1">
      <c r="A27" s="270"/>
      <c r="B27" s="117"/>
      <c r="C27" s="140"/>
      <c r="D27" s="625"/>
      <c r="E27" s="638"/>
      <c r="F27" s="771" t="str">
        <f t="shared" si="0"/>
        <v/>
      </c>
      <c r="G27" s="740" t="str">
        <f t="shared" si="2"/>
        <v/>
      </c>
      <c r="H27" s="626" t="str">
        <f t="shared" si="1"/>
        <v/>
      </c>
      <c r="I27" s="432"/>
      <c r="J27" s="488"/>
      <c r="K27" s="749">
        <f>'9C-BOLSAS IC,DD - JP'!K26</f>
        <v>0</v>
      </c>
      <c r="L27" s="753"/>
      <c r="M27" s="750"/>
    </row>
    <row r="28" spans="1:233" ht="23.1" customHeight="1">
      <c r="A28" s="270"/>
      <c r="B28" s="117"/>
      <c r="C28" s="140"/>
      <c r="D28" s="625"/>
      <c r="E28" s="638"/>
      <c r="F28" s="771" t="str">
        <f t="shared" si="0"/>
        <v/>
      </c>
      <c r="G28" s="740" t="str">
        <f t="shared" si="2"/>
        <v/>
      </c>
      <c r="H28" s="626" t="str">
        <f t="shared" si="1"/>
        <v/>
      </c>
      <c r="I28" s="432"/>
      <c r="J28" s="488"/>
      <c r="K28" s="745"/>
      <c r="L28" s="146"/>
    </row>
    <row r="29" spans="1:233" ht="23.1" customHeight="1">
      <c r="A29" s="270"/>
      <c r="B29" s="117"/>
      <c r="C29" s="140"/>
      <c r="D29" s="625"/>
      <c r="E29" s="638"/>
      <c r="F29" s="771" t="str">
        <f t="shared" si="0"/>
        <v/>
      </c>
      <c r="G29" s="740" t="str">
        <f t="shared" si="2"/>
        <v/>
      </c>
      <c r="H29" s="626" t="str">
        <f t="shared" si="1"/>
        <v/>
      </c>
      <c r="I29" s="432"/>
      <c r="J29" s="488"/>
      <c r="K29" s="747" t="s">
        <v>349</v>
      </c>
      <c r="L29" s="278"/>
      <c r="M29" s="748"/>
    </row>
    <row r="30" spans="1:233" ht="23.1" customHeight="1">
      <c r="A30" s="270"/>
      <c r="B30" s="117"/>
      <c r="C30" s="140"/>
      <c r="D30" s="625"/>
      <c r="E30" s="638"/>
      <c r="F30" s="771" t="str">
        <f t="shared" si="0"/>
        <v/>
      </c>
      <c r="G30" s="740" t="str">
        <f t="shared" si="2"/>
        <v/>
      </c>
      <c r="H30" s="626" t="str">
        <f t="shared" si="1"/>
        <v/>
      </c>
      <c r="I30" s="432"/>
      <c r="J30" s="488"/>
      <c r="K30" s="1183">
        <f>K24+K27</f>
        <v>0</v>
      </c>
      <c r="L30" s="1184"/>
      <c r="M30" s="1185"/>
    </row>
    <row r="31" spans="1:233" ht="23.1" customHeight="1">
      <c r="A31" s="270"/>
      <c r="B31" s="117"/>
      <c r="C31" s="140"/>
      <c r="D31" s="625"/>
      <c r="E31" s="638"/>
      <c r="F31" s="771" t="str">
        <f t="shared" si="0"/>
        <v/>
      </c>
      <c r="G31" s="740" t="str">
        <f t="shared" si="2"/>
        <v/>
      </c>
      <c r="H31" s="626" t="str">
        <f t="shared" si="1"/>
        <v/>
      </c>
      <c r="I31" s="432"/>
      <c r="J31" s="488"/>
    </row>
    <row r="32" spans="1:233" ht="23.1" customHeight="1">
      <c r="A32" s="270"/>
      <c r="B32" s="117"/>
      <c r="C32" s="140"/>
      <c r="D32" s="625"/>
      <c r="E32" s="638"/>
      <c r="F32" s="771" t="str">
        <f t="shared" si="0"/>
        <v/>
      </c>
      <c r="G32" s="740" t="str">
        <f t="shared" si="2"/>
        <v/>
      </c>
      <c r="H32" s="626" t="str">
        <f t="shared" si="1"/>
        <v/>
      </c>
      <c r="I32" s="432"/>
      <c r="J32" s="488"/>
    </row>
    <row r="33" spans="1:10" ht="23.1" customHeight="1">
      <c r="A33" s="270"/>
      <c r="B33" s="117"/>
      <c r="C33" s="140"/>
      <c r="D33" s="625"/>
      <c r="E33" s="638"/>
      <c r="F33" s="771" t="str">
        <f t="shared" si="0"/>
        <v/>
      </c>
      <c r="G33" s="740" t="str">
        <f t="shared" si="2"/>
        <v/>
      </c>
      <c r="H33" s="626" t="str">
        <f t="shared" si="1"/>
        <v/>
      </c>
      <c r="I33" s="432"/>
      <c r="J33" s="488"/>
    </row>
    <row r="34" spans="1:10" ht="23.1" customHeight="1">
      <c r="A34" s="270"/>
      <c r="B34" s="117"/>
      <c r="C34" s="140"/>
      <c r="D34" s="625"/>
      <c r="E34" s="638"/>
      <c r="F34" s="771" t="str">
        <f t="shared" si="0"/>
        <v/>
      </c>
      <c r="G34" s="740" t="str">
        <f t="shared" si="2"/>
        <v/>
      </c>
      <c r="H34" s="626" t="str">
        <f t="shared" si="1"/>
        <v/>
      </c>
      <c r="I34" s="432"/>
      <c r="J34" s="488"/>
    </row>
    <row r="35" spans="1:10" ht="23.1" customHeight="1">
      <c r="A35" s="270"/>
      <c r="B35" s="117"/>
      <c r="C35" s="140"/>
      <c r="D35" s="625"/>
      <c r="E35" s="638"/>
      <c r="F35" s="771" t="str">
        <f t="shared" si="0"/>
        <v/>
      </c>
      <c r="G35" s="740" t="str">
        <f t="shared" si="2"/>
        <v/>
      </c>
      <c r="H35" s="626" t="str">
        <f t="shared" si="1"/>
        <v/>
      </c>
      <c r="I35" s="432"/>
      <c r="J35" s="488"/>
    </row>
    <row r="36" spans="1:10" ht="23.1" customHeight="1">
      <c r="A36" s="270"/>
      <c r="B36" s="117"/>
      <c r="C36" s="140"/>
      <c r="D36" s="625"/>
      <c r="E36" s="638"/>
      <c r="F36" s="771" t="str">
        <f t="shared" si="0"/>
        <v/>
      </c>
      <c r="G36" s="740" t="str">
        <f t="shared" si="2"/>
        <v/>
      </c>
      <c r="H36" s="626" t="str">
        <f t="shared" si="1"/>
        <v/>
      </c>
      <c r="I36" s="432"/>
      <c r="J36" s="488"/>
    </row>
    <row r="37" spans="1:10" ht="23.1" customHeight="1">
      <c r="A37" s="270"/>
      <c r="B37" s="117"/>
      <c r="C37" s="140"/>
      <c r="D37" s="625"/>
      <c r="E37" s="638"/>
      <c r="F37" s="771" t="str">
        <f t="shared" si="0"/>
        <v/>
      </c>
      <c r="G37" s="740" t="str">
        <f t="shared" si="2"/>
        <v/>
      </c>
      <c r="H37" s="626" t="str">
        <f t="shared" si="1"/>
        <v/>
      </c>
      <c r="I37" s="432"/>
      <c r="J37" s="488"/>
    </row>
    <row r="38" spans="1:10" ht="23.1" customHeight="1">
      <c r="A38" s="270"/>
      <c r="B38" s="117"/>
      <c r="C38" s="140"/>
      <c r="D38" s="625"/>
      <c r="E38" s="638"/>
      <c r="F38" s="771" t="str">
        <f t="shared" si="0"/>
        <v/>
      </c>
      <c r="G38" s="740" t="str">
        <f t="shared" si="2"/>
        <v/>
      </c>
      <c r="H38" s="626" t="str">
        <f t="shared" si="1"/>
        <v/>
      </c>
      <c r="I38" s="432"/>
      <c r="J38" s="488"/>
    </row>
    <row r="39" spans="1:10" ht="23.1" customHeight="1">
      <c r="A39" s="270"/>
      <c r="B39" s="117"/>
      <c r="C39" s="140"/>
      <c r="D39" s="625"/>
      <c r="E39" s="638"/>
      <c r="F39" s="771" t="str">
        <f t="shared" si="0"/>
        <v/>
      </c>
      <c r="G39" s="740" t="str">
        <f t="shared" si="2"/>
        <v/>
      </c>
      <c r="H39" s="626" t="str">
        <f t="shared" si="1"/>
        <v/>
      </c>
      <c r="I39" s="432"/>
      <c r="J39" s="488"/>
    </row>
    <row r="40" spans="1:10" ht="23.1" customHeight="1">
      <c r="A40" s="270"/>
      <c r="B40" s="117"/>
      <c r="C40" s="140"/>
      <c r="D40" s="625"/>
      <c r="E40" s="638"/>
      <c r="F40" s="771" t="str">
        <f t="shared" si="0"/>
        <v/>
      </c>
      <c r="G40" s="740" t="str">
        <f t="shared" si="2"/>
        <v/>
      </c>
      <c r="H40" s="626" t="str">
        <f t="shared" si="1"/>
        <v/>
      </c>
      <c r="I40" s="432"/>
      <c r="J40" s="488"/>
    </row>
    <row r="41" spans="1:10" ht="23.1" customHeight="1">
      <c r="A41" s="270"/>
      <c r="B41" s="117"/>
      <c r="C41" s="140"/>
      <c r="D41" s="625"/>
      <c r="E41" s="638"/>
      <c r="F41" s="771" t="str">
        <f t="shared" si="0"/>
        <v/>
      </c>
      <c r="G41" s="740" t="str">
        <f t="shared" si="2"/>
        <v/>
      </c>
      <c r="H41" s="626" t="str">
        <f t="shared" si="1"/>
        <v/>
      </c>
      <c r="I41" s="432"/>
      <c r="J41" s="488"/>
    </row>
    <row r="42" spans="1:10" ht="23.1" customHeight="1">
      <c r="A42" s="270"/>
      <c r="B42" s="117"/>
      <c r="C42" s="140"/>
      <c r="D42" s="625"/>
      <c r="E42" s="638"/>
      <c r="F42" s="771" t="str">
        <f t="shared" si="0"/>
        <v/>
      </c>
      <c r="G42" s="740" t="str">
        <f t="shared" si="2"/>
        <v/>
      </c>
      <c r="H42" s="626" t="str">
        <f t="shared" si="1"/>
        <v/>
      </c>
      <c r="I42" s="432"/>
      <c r="J42" s="488"/>
    </row>
    <row r="43" spans="1:10" ht="23.1" customHeight="1">
      <c r="A43" s="270"/>
      <c r="B43" s="117"/>
      <c r="C43" s="140"/>
      <c r="D43" s="625"/>
      <c r="E43" s="638"/>
      <c r="F43" s="771" t="str">
        <f t="shared" si="0"/>
        <v/>
      </c>
      <c r="G43" s="740" t="str">
        <f t="shared" si="2"/>
        <v/>
      </c>
      <c r="H43" s="626" t="str">
        <f t="shared" si="1"/>
        <v/>
      </c>
      <c r="I43" s="432"/>
      <c r="J43" s="488"/>
    </row>
    <row r="44" spans="1:10" ht="23.1" customHeight="1">
      <c r="A44" s="270"/>
      <c r="B44" s="117"/>
      <c r="C44" s="140"/>
      <c r="D44" s="625"/>
      <c r="E44" s="638"/>
      <c r="F44" s="771" t="str">
        <f t="shared" si="0"/>
        <v/>
      </c>
      <c r="G44" s="740" t="str">
        <f t="shared" si="2"/>
        <v/>
      </c>
      <c r="H44" s="626" t="str">
        <f t="shared" si="1"/>
        <v/>
      </c>
      <c r="I44" s="432"/>
      <c r="J44" s="488"/>
    </row>
    <row r="45" spans="1:10" ht="23.1" customHeight="1">
      <c r="A45" s="270"/>
      <c r="B45" s="117"/>
      <c r="C45" s="140"/>
      <c r="D45" s="625"/>
      <c r="E45" s="638"/>
      <c r="F45" s="771" t="str">
        <f t="shared" si="0"/>
        <v/>
      </c>
      <c r="G45" s="740" t="str">
        <f t="shared" si="2"/>
        <v/>
      </c>
      <c r="H45" s="626" t="str">
        <f t="shared" si="1"/>
        <v/>
      </c>
      <c r="I45" s="432"/>
      <c r="J45" s="488"/>
    </row>
    <row r="46" spans="1:10" ht="23.1" customHeight="1">
      <c r="A46" s="270"/>
      <c r="B46" s="117"/>
      <c r="C46" s="140"/>
      <c r="D46" s="625"/>
      <c r="E46" s="638"/>
      <c r="F46" s="771" t="str">
        <f t="shared" si="0"/>
        <v/>
      </c>
      <c r="G46" s="740" t="str">
        <f t="shared" si="2"/>
        <v/>
      </c>
      <c r="H46" s="626" t="str">
        <f t="shared" si="1"/>
        <v/>
      </c>
      <c r="I46" s="432"/>
      <c r="J46" s="488"/>
    </row>
    <row r="47" spans="1:10" ht="23.1" customHeight="1">
      <c r="A47" s="270"/>
      <c r="B47" s="117"/>
      <c r="C47" s="140"/>
      <c r="D47" s="625"/>
      <c r="E47" s="638"/>
      <c r="F47" s="771" t="str">
        <f t="shared" si="0"/>
        <v/>
      </c>
      <c r="G47" s="740" t="str">
        <f t="shared" si="2"/>
        <v/>
      </c>
      <c r="H47" s="626" t="str">
        <f t="shared" si="1"/>
        <v/>
      </c>
      <c r="I47" s="432"/>
      <c r="J47" s="488"/>
    </row>
    <row r="48" spans="1:10" ht="12.75" customHeight="1">
      <c r="B48" s="607" t="str">
        <f>'9C-BOLSAS IC,DD - JP'!B48</f>
        <v>FAPESP,  MARÇO DE 2014</v>
      </c>
      <c r="C48" s="607"/>
      <c r="D48" s="607"/>
      <c r="E48" s="590"/>
      <c r="F48" s="590"/>
      <c r="G48" s="735"/>
      <c r="H48" s="590"/>
      <c r="I48" s="590"/>
    </row>
  </sheetData>
  <sheetProtection algorithmName="SHA-512" hashValue="7rVtQEis40NnTIuEYKEy/svUj+k+e4ZRtUv6MsGevrUZYTiNUeJUWs/LfchmKZlRkbGnzlks5/TidRUH0l5EWw==" saltValue="B1VK2grghZCMK/Y5B4+ekA==" spinCount="100000" sheet="1" objects="1" scenarios="1"/>
  <mergeCells count="7">
    <mergeCell ref="K30:M30"/>
    <mergeCell ref="FU8:HY8"/>
    <mergeCell ref="B6:H6"/>
    <mergeCell ref="D8:I8"/>
    <mergeCell ref="C12:D12"/>
    <mergeCell ref="C10:D10"/>
    <mergeCell ref="K24:L24"/>
  </mergeCells>
  <conditionalFormatting sqref="B15:D47">
    <cfRule type="cellIs" dxfId="18" priority="14" stopIfTrue="1" operator="equal">
      <formula>0</formula>
    </cfRule>
  </conditionalFormatting>
  <conditionalFormatting sqref="H15:H47 C12">
    <cfRule type="cellIs" dxfId="17" priority="13" stopIfTrue="1" operator="equal">
      <formula>""</formula>
    </cfRule>
  </conditionalFormatting>
  <conditionalFormatting sqref="F15:F47">
    <cfRule type="cellIs" dxfId="16" priority="12" stopIfTrue="1" operator="equal">
      <formula>""</formula>
    </cfRule>
  </conditionalFormatting>
  <conditionalFormatting sqref="E15:E47">
    <cfRule type="cellIs" dxfId="15" priority="11" stopIfTrue="1" operator="equal">
      <formula>0</formula>
    </cfRule>
  </conditionalFormatting>
  <conditionalFormatting sqref="D8:I8">
    <cfRule type="cellIs" dxfId="14" priority="10" stopIfTrue="1" operator="equal">
      <formula>""</formula>
    </cfRule>
  </conditionalFormatting>
  <conditionalFormatting sqref="C10">
    <cfRule type="cellIs" dxfId="13" priority="9" operator="equal">
      <formula>""</formula>
    </cfRule>
  </conditionalFormatting>
  <conditionalFormatting sqref="D8:I8 C10">
    <cfRule type="cellIs" dxfId="12" priority="7" stopIfTrue="1" operator="equal">
      <formula>""</formula>
    </cfRule>
  </conditionalFormatting>
  <conditionalFormatting sqref="G15:G47">
    <cfRule type="cellIs" dxfId="11" priority="2" stopIfTrue="1" operator="equal">
      <formula>""</formula>
    </cfRule>
  </conditionalFormatting>
  <conditionalFormatting sqref="G15:G47">
    <cfRule type="cellIs" dxfId="10" priority="1" operator="equal">
      <formula>FALSE</formula>
    </cfRule>
  </conditionalFormatting>
  <dataValidations count="8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B10"/>
    <dataValidation allowBlank="1" showErrorMessage="1" sqref="C12 D8:I8 E15:E47"/>
    <dataValidation operator="greaterThan" allowBlank="1" showErrorMessage="1" errorTitle="ATENÇÃO" error="O número do item nao pode ser igual ao anterior!!!!BURRÃO!!!_x000a__x000a_" sqref="B30:B34 B41:B47"/>
    <dataValidation allowBlank="1" showErrorMessage="1" promptTitle="ATENÇÃO!" prompt="PARA RADIOISÓTOPOS OU RADIOATIVOS,  INDICAR O Nº DE AUTORIZAÇÃO DA CNEN PARA O PESQUISADOR  E PARA A INSTITUIÇÃO." sqref="C14:G14"/>
    <dataValidation allowBlank="1" showInputMessage="1" showErrorMessage="1" errorTitle="ATENÇÃO!" error="Esse campo só aceita NÚMEROS." sqref="H15:H47"/>
    <dataValidation allowBlank="1" showInputMessage="1" showErrorMessage="1" promptTitle="EXEMPLO:" prompt="99/99999-9 - (SE FOR PEDIDO INICIAL, NÃO É NECESSÁRIO PREENCHER ESTE CAMPO)." sqref="C10"/>
    <dataValidation type="list" errorStyle="warning" allowBlank="1" showErrorMessage="1" sqref="C15:C47">
      <formula1>$K$15:$K$17</formula1>
    </dataValidation>
  </dataValidations>
  <pageMargins left="0.51181102362204722" right="0.51181102362204722" top="0.78740157480314965" bottom="0.78740157480314965" header="0.31496062992125984" footer="0.31496062992125984"/>
  <pageSetup paperSize="9"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HV94"/>
  <sheetViews>
    <sheetView showGridLines="0" showRowColHeaders="0" zoomScaleNormal="100" workbookViewId="0"/>
  </sheetViews>
  <sheetFormatPr defaultColWidth="0" defaultRowHeight="12.75" customHeight="1"/>
  <cols>
    <col min="1" max="1" width="2.28515625" style="22" customWidth="1"/>
    <col min="2" max="2" width="15" style="74" customWidth="1"/>
    <col min="3" max="3" width="19" style="58" customWidth="1"/>
    <col min="4" max="4" width="11.7109375" style="58" customWidth="1"/>
    <col min="5" max="5" width="13" style="74" customWidth="1"/>
    <col min="6" max="7" width="18.85546875" style="58" customWidth="1"/>
    <col min="8" max="8" width="17.85546875" style="58" customWidth="1"/>
    <col min="9" max="9" width="14.28515625" style="58" customWidth="1"/>
    <col min="10" max="10" width="2.5703125" style="58" customWidth="1"/>
    <col min="11" max="11" width="13.7109375" style="58" hidden="1" customWidth="1"/>
    <col min="12" max="12" width="13.42578125" style="58" hidden="1" customWidth="1"/>
    <col min="13" max="13" width="2.140625" style="58" hidden="1" customWidth="1"/>
    <col min="14" max="14" width="13.85546875" style="58" hidden="1" customWidth="1"/>
    <col min="15" max="15" width="6.85546875" style="58" hidden="1" customWidth="1"/>
    <col min="16" max="16384" width="9.140625" style="58" hidden="1"/>
  </cols>
  <sheetData>
    <row r="1" spans="1:230" s="57" customFormat="1" ht="6.75" customHeight="1">
      <c r="A1" s="629"/>
      <c r="B1" s="74"/>
      <c r="E1" s="74"/>
      <c r="J1" s="664"/>
    </row>
    <row r="2" spans="1:230" s="57" customFormat="1" ht="12.75" customHeight="1">
      <c r="A2" s="24"/>
      <c r="B2" s="74"/>
      <c r="I2" s="74"/>
      <c r="J2" s="664"/>
    </row>
    <row r="3" spans="1:230" s="57" customFormat="1" ht="12.75" customHeight="1">
      <c r="A3" s="24"/>
      <c r="B3" s="74"/>
      <c r="I3" s="74"/>
      <c r="J3" s="664"/>
    </row>
    <row r="4" spans="1:230" s="57" customFormat="1" ht="12.75" customHeight="1">
      <c r="A4" s="24"/>
      <c r="B4" s="74"/>
      <c r="I4" s="74"/>
      <c r="J4" s="664"/>
    </row>
    <row r="5" spans="1:230" s="57" customFormat="1" ht="12.75" customHeight="1">
      <c r="A5" s="24"/>
      <c r="B5" s="74"/>
      <c r="I5" s="74"/>
    </row>
    <row r="6" spans="1:230" s="57" customFormat="1" ht="19.5" customHeight="1">
      <c r="A6" s="24"/>
      <c r="B6" s="1198" t="s">
        <v>362</v>
      </c>
      <c r="C6" s="1198"/>
      <c r="D6" s="1198"/>
      <c r="E6" s="1198"/>
      <c r="F6" s="1198"/>
      <c r="G6" s="1198"/>
      <c r="H6" s="1198"/>
      <c r="I6" s="1198"/>
      <c r="K6" s="630"/>
      <c r="L6" s="764"/>
    </row>
    <row r="7" spans="1:230" s="57" customFormat="1" ht="7.5" customHeight="1">
      <c r="A7" s="24"/>
      <c r="B7" s="630"/>
      <c r="C7" s="630"/>
      <c r="D7" s="630"/>
      <c r="E7" s="630"/>
      <c r="F7" s="630"/>
      <c r="G7" s="737"/>
      <c r="H7" s="630"/>
      <c r="I7" s="630"/>
      <c r="J7" s="667"/>
      <c r="K7" s="630"/>
      <c r="L7" s="764"/>
    </row>
    <row r="8" spans="1:230" s="57" customFormat="1" ht="18" customHeight="1">
      <c r="A8" s="24"/>
      <c r="B8" s="631" t="s">
        <v>151</v>
      </c>
      <c r="C8" s="631"/>
      <c r="D8" s="1189"/>
      <c r="E8" s="1190"/>
      <c r="F8" s="1190"/>
      <c r="G8" s="1190"/>
      <c r="H8" s="1190"/>
      <c r="I8" s="1191"/>
      <c r="J8" s="664"/>
      <c r="K8" s="630"/>
      <c r="L8" s="764"/>
    </row>
    <row r="9" spans="1:230" s="57" customFormat="1" ht="7.5" customHeight="1" thickBot="1">
      <c r="A9" s="24"/>
      <c r="B9" s="630"/>
      <c r="C9" s="630"/>
      <c r="D9" s="630"/>
      <c r="E9" s="630"/>
      <c r="F9" s="630"/>
      <c r="G9" s="737"/>
      <c r="H9" s="630"/>
      <c r="I9" s="630"/>
      <c r="J9" s="667"/>
      <c r="K9" s="630"/>
      <c r="L9" s="764"/>
    </row>
    <row r="10" spans="1:230" s="57" customFormat="1" ht="19.5" customHeight="1">
      <c r="A10" s="24"/>
      <c r="B10" s="431" t="s">
        <v>61</v>
      </c>
      <c r="C10" s="913"/>
      <c r="D10" s="913"/>
      <c r="E10" s="630"/>
      <c r="H10" s="630"/>
      <c r="I10" s="630"/>
      <c r="J10" s="667"/>
      <c r="K10" s="1209" t="s">
        <v>380</v>
      </c>
      <c r="L10" s="1210"/>
      <c r="M10" s="1210"/>
      <c r="N10" s="1211"/>
    </row>
    <row r="11" spans="1:230" s="57" customFormat="1" ht="6" customHeight="1">
      <c r="A11" s="24"/>
      <c r="B11" s="610"/>
      <c r="C11" s="610"/>
      <c r="D11" s="610"/>
      <c r="E11" s="610"/>
      <c r="F11" s="610"/>
      <c r="G11" s="736"/>
      <c r="H11" s="610"/>
      <c r="I11" s="610"/>
      <c r="J11" s="668"/>
      <c r="K11" s="1212"/>
      <c r="L11" s="1213"/>
      <c r="M11" s="1213"/>
      <c r="N11" s="1214"/>
    </row>
    <row r="12" spans="1:230" s="57" customFormat="1" ht="19.5" customHeight="1" thickBot="1">
      <c r="A12" s="24"/>
      <c r="B12" s="208" t="s">
        <v>145</v>
      </c>
      <c r="C12" s="1199" t="str">
        <f>IF(SUM(H16:H47)=0,"",(SUM(H16:H47)))</f>
        <v/>
      </c>
      <c r="D12" s="1200"/>
      <c r="E12" s="427"/>
      <c r="F12" s="630"/>
      <c r="G12" s="737"/>
      <c r="H12" s="427"/>
      <c r="I12" s="427"/>
      <c r="J12" s="664"/>
      <c r="K12" s="1215"/>
      <c r="L12" s="1216"/>
      <c r="M12" s="1216"/>
      <c r="N12" s="1217"/>
    </row>
    <row r="13" spans="1:230" s="57" customFormat="1" ht="7.5" customHeight="1" thickBot="1">
      <c r="A13" s="24"/>
      <c r="B13" s="427"/>
      <c r="C13" s="427"/>
      <c r="D13" s="427"/>
      <c r="E13" s="427"/>
      <c r="F13" s="427"/>
      <c r="G13" s="427"/>
      <c r="H13" s="427"/>
      <c r="I13" s="427"/>
      <c r="J13" s="664"/>
    </row>
    <row r="14" spans="1:230" s="20" customFormat="1" ht="17.25" customHeight="1">
      <c r="A14" s="632"/>
      <c r="B14" s="1006" t="s">
        <v>1</v>
      </c>
      <c r="C14" s="1006" t="s">
        <v>124</v>
      </c>
      <c r="D14" s="1006" t="s">
        <v>125</v>
      </c>
      <c r="E14" s="981" t="s">
        <v>126</v>
      </c>
      <c r="F14" s="1096" t="s">
        <v>273</v>
      </c>
      <c r="G14" s="1096" t="s">
        <v>346</v>
      </c>
      <c r="H14" s="1203" t="s">
        <v>127</v>
      </c>
      <c r="I14" s="1035" t="s">
        <v>2</v>
      </c>
      <c r="J14" s="65"/>
      <c r="K14" s="1218" t="s">
        <v>341</v>
      </c>
      <c r="L14" s="1196" t="s">
        <v>342</v>
      </c>
      <c r="N14" s="1220" t="s">
        <v>343</v>
      </c>
      <c r="O14" s="1196" t="s">
        <v>378</v>
      </c>
      <c r="P14" s="57"/>
    </row>
    <row r="15" spans="1:230" s="139" customFormat="1">
      <c r="A15" s="633"/>
      <c r="B15" s="954"/>
      <c r="C15" s="954"/>
      <c r="D15" s="924"/>
      <c r="E15" s="1201"/>
      <c r="F15" s="1202"/>
      <c r="G15" s="1130"/>
      <c r="H15" s="1204"/>
      <c r="I15" s="1035"/>
      <c r="J15" s="56"/>
      <c r="K15" s="1219"/>
      <c r="L15" s="1197"/>
      <c r="N15" s="1221"/>
      <c r="O15" s="1197"/>
      <c r="P15" s="57"/>
    </row>
    <row r="16" spans="1:230" ht="23.1" customHeight="1">
      <c r="A16" s="270"/>
      <c r="B16" s="32"/>
      <c r="C16" s="140"/>
      <c r="D16" s="625"/>
      <c r="E16" s="628"/>
      <c r="F16" s="773" t="str">
        <f>IF(C16=0,"",INDEX($L$16:$L$17,MATCH(C16,$K$16:$K$17,0)))</f>
        <v/>
      </c>
      <c r="G16" s="740" t="str">
        <f>IF(C16="","",IF(C16="IC",($L$16*0.1*E16),IF(AND(C16="DD",E16&lt;=12),$L$17*0.3*E16,
IF(AND(C16="DD",E16&gt;12,E16&lt;=24),($L$18*0.3*(E16-12)+($L$17*0.3*12)),
IF(AND(C16="DD",E16&gt;24,E16&lt;=36),($L$19*0.3*(E16-24)+($L$18*0.3*12))+($L$17*0.3*12),
IF(AND(C16="DD",E16&gt;36,E16&lt;=48),($L$20*0.3*(E16-36)+($L$19*0.3*12))+($L$18*0.3*12)+($L$17*0.3*12)))))
)*D16)</f>
        <v/>
      </c>
      <c r="H16" s="626" t="str">
        <f t="shared" ref="H16" si="0">IF(ISERROR(D16*F16*E16),"",D16*F16*E16)</f>
        <v/>
      </c>
      <c r="I16" s="432"/>
      <c r="J16" s="669"/>
      <c r="K16" s="790" t="str">
        <f>DADOS!$B$16</f>
        <v>IC</v>
      </c>
      <c r="L16" s="791">
        <f>DADOS!C16</f>
        <v>557.1</v>
      </c>
      <c r="N16" s="795">
        <f>L16*12*O16</f>
        <v>668.5200000000001</v>
      </c>
      <c r="O16" s="796">
        <v>0.1</v>
      </c>
      <c r="P16" s="57"/>
      <c r="HV16" s="60"/>
    </row>
    <row r="17" spans="1:230" ht="23.1" customHeight="1">
      <c r="A17" s="270"/>
      <c r="B17" s="117"/>
      <c r="C17" s="140"/>
      <c r="D17" s="744"/>
      <c r="E17" s="628"/>
      <c r="F17" s="773" t="str">
        <f>IF(C17=0,"",INDEX($L$16:$L$17,MATCH(C17,$K$16:$K$17,0)))</f>
        <v/>
      </c>
      <c r="G17" s="740" t="str">
        <f t="shared" ref="G17:G47" si="1">IF(C17="","",IF(C17="IC",($L$16*0.1*E17),IF(AND(C17="DD",E17&lt;=12),$L$17*0.3*E17,
IF(AND(C17="DD",E17&gt;12,E17&lt;=24),($L$18*0.3*(E17-12)+($L$17*0.3*12)),
IF(AND(C17="DD",E17&gt;24,E17&lt;=36),($L$19*0.3*(E17-24)+($L$18*0.3*12))+($L$17*0.3*12),
IF(AND(C17="DD",E17&gt;36,E17&lt;=48),($L$20*0.3*(E17-36)+($L$19*0.3*12))+($L$18*0.3*12)+($L$17*0.3*12)))))
)*D17)</f>
        <v/>
      </c>
      <c r="H17" s="626" t="str">
        <f t="shared" ref="H17:H47" si="2">IF(ISERROR(D17*F17*E17),"",D17*F17*E17)</f>
        <v/>
      </c>
      <c r="I17" s="432"/>
      <c r="J17" s="669"/>
      <c r="K17" s="790" t="s">
        <v>340</v>
      </c>
      <c r="L17" s="791">
        <f>DADOS!C17</f>
        <v>1636.8</v>
      </c>
      <c r="N17" s="795">
        <f>L17*12*O17</f>
        <v>5892.48</v>
      </c>
      <c r="O17" s="796">
        <v>0.3</v>
      </c>
      <c r="P17" s="57"/>
      <c r="HV17" s="60"/>
    </row>
    <row r="18" spans="1:230" ht="23.1" customHeight="1">
      <c r="A18" s="270"/>
      <c r="B18" s="117"/>
      <c r="C18" s="140"/>
      <c r="D18" s="628"/>
      <c r="E18" s="628"/>
      <c r="F18" s="773" t="str">
        <f t="shared" ref="F18:F47" si="3">IF(C18=0,"",INDEX($L$16:$L$17,MATCH(C18,$K$16:$K$17,0)))</f>
        <v/>
      </c>
      <c r="G18" s="740" t="str">
        <f t="shared" si="1"/>
        <v/>
      </c>
      <c r="H18" s="626" t="str">
        <f t="shared" si="2"/>
        <v/>
      </c>
      <c r="I18" s="432"/>
      <c r="J18" s="669"/>
      <c r="K18" s="792" t="str">
        <f>DADOS!$B$18</f>
        <v>DD2</v>
      </c>
      <c r="L18" s="791">
        <f>DADOS!C18</f>
        <v>1737.6</v>
      </c>
      <c r="N18" s="795">
        <f>L18*12*O18</f>
        <v>6255.3599999999988</v>
      </c>
      <c r="O18" s="796">
        <v>0.3</v>
      </c>
      <c r="P18" s="57"/>
      <c r="HV18" s="60"/>
    </row>
    <row r="19" spans="1:230" ht="23.1" customHeight="1">
      <c r="A19" s="270"/>
      <c r="B19" s="117"/>
      <c r="C19" s="140"/>
      <c r="D19" s="628"/>
      <c r="E19" s="628"/>
      <c r="F19" s="773" t="str">
        <f t="shared" si="3"/>
        <v/>
      </c>
      <c r="G19" s="740" t="str">
        <f t="shared" si="1"/>
        <v/>
      </c>
      <c r="H19" s="626" t="str">
        <f t="shared" si="2"/>
        <v/>
      </c>
      <c r="I19" s="432"/>
      <c r="J19" s="669"/>
      <c r="K19" s="792" t="str">
        <f>DADOS!$B$19</f>
        <v>DD3</v>
      </c>
      <c r="L19" s="791">
        <f>DADOS!C19</f>
        <v>2412.6</v>
      </c>
      <c r="N19" s="795">
        <f>L19*12*O19</f>
        <v>8685.3599999999988</v>
      </c>
      <c r="O19" s="796">
        <v>0.3</v>
      </c>
      <c r="HV19" s="60"/>
    </row>
    <row r="20" spans="1:230" ht="23.1" customHeight="1" thickBot="1">
      <c r="A20" s="270"/>
      <c r="B20" s="117"/>
      <c r="C20" s="140"/>
      <c r="D20" s="628"/>
      <c r="E20" s="628"/>
      <c r="F20" s="773" t="str">
        <f t="shared" si="3"/>
        <v/>
      </c>
      <c r="G20" s="740" t="str">
        <f t="shared" si="1"/>
        <v/>
      </c>
      <c r="H20" s="626" t="str">
        <f t="shared" si="2"/>
        <v/>
      </c>
      <c r="I20" s="432"/>
      <c r="J20" s="669"/>
      <c r="K20" s="793" t="str">
        <f>DADOS!$B$20</f>
        <v>DD4</v>
      </c>
      <c r="L20" s="794">
        <f>DADOS!C20</f>
        <v>2985.9</v>
      </c>
      <c r="N20" s="797">
        <f>L20*12*O20</f>
        <v>10749.24</v>
      </c>
      <c r="O20" s="798">
        <v>0.3</v>
      </c>
    </row>
    <row r="21" spans="1:230" ht="23.1" customHeight="1">
      <c r="A21" s="270"/>
      <c r="B21" s="117"/>
      <c r="C21" s="140"/>
      <c r="D21" s="628"/>
      <c r="E21" s="628"/>
      <c r="F21" s="773" t="str">
        <f t="shared" si="3"/>
        <v/>
      </c>
      <c r="G21" s="740" t="str">
        <f t="shared" si="1"/>
        <v/>
      </c>
      <c r="H21" s="626" t="str">
        <f t="shared" si="2"/>
        <v/>
      </c>
      <c r="I21" s="432"/>
      <c r="J21" s="669"/>
      <c r="L21" s="746"/>
    </row>
    <row r="22" spans="1:230" ht="23.1" customHeight="1">
      <c r="A22" s="270"/>
      <c r="B22" s="117"/>
      <c r="C22" s="140"/>
      <c r="D22" s="628"/>
      <c r="E22" s="628"/>
      <c r="F22" s="773" t="str">
        <f t="shared" si="3"/>
        <v/>
      </c>
      <c r="G22" s="740" t="str">
        <f t="shared" si="1"/>
        <v/>
      </c>
      <c r="H22" s="626" t="str">
        <f t="shared" si="2"/>
        <v/>
      </c>
      <c r="I22" s="432"/>
      <c r="J22" s="669"/>
    </row>
    <row r="23" spans="1:230" ht="23.1" customHeight="1">
      <c r="A23" s="270"/>
      <c r="B23" s="117"/>
      <c r="C23" s="140"/>
      <c r="D23" s="628"/>
      <c r="E23" s="628"/>
      <c r="F23" s="773" t="str">
        <f t="shared" si="3"/>
        <v/>
      </c>
      <c r="G23" s="740" t="str">
        <f t="shared" si="1"/>
        <v/>
      </c>
      <c r="H23" s="626" t="str">
        <f t="shared" si="2"/>
        <v/>
      </c>
      <c r="I23" s="432"/>
      <c r="J23" s="669"/>
    </row>
    <row r="24" spans="1:230" ht="23.1" customHeight="1" thickBot="1">
      <c r="A24" s="270"/>
      <c r="B24" s="117"/>
      <c r="C24" s="140"/>
      <c r="D24" s="628"/>
      <c r="E24" s="628"/>
      <c r="F24" s="773" t="str">
        <f t="shared" si="3"/>
        <v/>
      </c>
      <c r="G24" s="740" t="str">
        <f t="shared" si="1"/>
        <v/>
      </c>
      <c r="H24" s="626" t="str">
        <f t="shared" si="2"/>
        <v/>
      </c>
      <c r="I24" s="432"/>
      <c r="J24" s="669"/>
    </row>
    <row r="25" spans="1:230" ht="23.1" customHeight="1">
      <c r="A25" s="270"/>
      <c r="B25" s="117"/>
      <c r="C25" s="140"/>
      <c r="D25" s="628"/>
      <c r="E25" s="628"/>
      <c r="F25" s="773" t="str">
        <f t="shared" si="3"/>
        <v/>
      </c>
      <c r="G25" s="740" t="str">
        <f t="shared" si="1"/>
        <v/>
      </c>
      <c r="H25" s="626" t="str">
        <f t="shared" si="2"/>
        <v/>
      </c>
      <c r="I25" s="432"/>
      <c r="J25" s="669"/>
      <c r="K25" s="1205" t="s">
        <v>347</v>
      </c>
      <c r="L25" s="1206"/>
    </row>
    <row r="26" spans="1:230" ht="23.1" customHeight="1" thickBot="1">
      <c r="A26" s="270"/>
      <c r="B26" s="117"/>
      <c r="C26" s="140"/>
      <c r="D26" s="628"/>
      <c r="E26" s="628"/>
      <c r="F26" s="773" t="str">
        <f t="shared" si="3"/>
        <v/>
      </c>
      <c r="G26" s="740" t="str">
        <f t="shared" si="1"/>
        <v/>
      </c>
      <c r="H26" s="626" t="str">
        <f t="shared" si="2"/>
        <v/>
      </c>
      <c r="I26" s="432"/>
      <c r="J26" s="669"/>
      <c r="K26" s="1207">
        <f>SUM(G16:G47)</f>
        <v>0</v>
      </c>
      <c r="L26" s="1208"/>
    </row>
    <row r="27" spans="1:230" ht="23.1" customHeight="1">
      <c r="A27" s="270"/>
      <c r="B27" s="117"/>
      <c r="C27" s="140"/>
      <c r="D27" s="628"/>
      <c r="E27" s="628"/>
      <c r="F27" s="773" t="str">
        <f t="shared" si="3"/>
        <v/>
      </c>
      <c r="G27" s="740" t="str">
        <f t="shared" si="1"/>
        <v/>
      </c>
      <c r="H27" s="626" t="str">
        <f t="shared" si="2"/>
        <v/>
      </c>
      <c r="I27" s="432"/>
      <c r="J27" s="669"/>
    </row>
    <row r="28" spans="1:230" ht="23.1" customHeight="1">
      <c r="A28" s="270"/>
      <c r="B28" s="117"/>
      <c r="C28" s="140"/>
      <c r="D28" s="628"/>
      <c r="E28" s="628"/>
      <c r="F28" s="773" t="str">
        <f t="shared" si="3"/>
        <v/>
      </c>
      <c r="G28" s="740" t="str">
        <f t="shared" si="1"/>
        <v/>
      </c>
      <c r="H28" s="626" t="str">
        <f t="shared" si="2"/>
        <v/>
      </c>
      <c r="I28" s="432"/>
      <c r="J28" s="669"/>
    </row>
    <row r="29" spans="1:230" ht="23.1" customHeight="1">
      <c r="A29" s="270"/>
      <c r="B29" s="117"/>
      <c r="C29" s="140"/>
      <c r="D29" s="628"/>
      <c r="E29" s="628"/>
      <c r="F29" s="773" t="str">
        <f t="shared" si="3"/>
        <v/>
      </c>
      <c r="G29" s="740" t="str">
        <f t="shared" si="1"/>
        <v/>
      </c>
      <c r="H29" s="626" t="str">
        <f t="shared" si="2"/>
        <v/>
      </c>
      <c r="I29" s="432"/>
      <c r="J29" s="669"/>
    </row>
    <row r="30" spans="1:230" ht="23.1" customHeight="1">
      <c r="A30" s="270"/>
      <c r="B30" s="117"/>
      <c r="C30" s="140"/>
      <c r="D30" s="628"/>
      <c r="E30" s="628"/>
      <c r="F30" s="773" t="str">
        <f t="shared" si="3"/>
        <v/>
      </c>
      <c r="G30" s="740" t="str">
        <f t="shared" si="1"/>
        <v/>
      </c>
      <c r="H30" s="626" t="str">
        <f t="shared" si="2"/>
        <v/>
      </c>
      <c r="I30" s="432"/>
      <c r="J30" s="669"/>
    </row>
    <row r="31" spans="1:230" ht="23.1" customHeight="1">
      <c r="A31" s="270"/>
      <c r="B31" s="117"/>
      <c r="C31" s="140"/>
      <c r="D31" s="628"/>
      <c r="E31" s="628"/>
      <c r="F31" s="773" t="str">
        <f t="shared" si="3"/>
        <v/>
      </c>
      <c r="G31" s="740" t="str">
        <f t="shared" si="1"/>
        <v/>
      </c>
      <c r="H31" s="626" t="str">
        <f t="shared" si="2"/>
        <v/>
      </c>
      <c r="I31" s="432"/>
      <c r="J31" s="669"/>
    </row>
    <row r="32" spans="1:230" ht="23.1" customHeight="1">
      <c r="A32" s="270"/>
      <c r="B32" s="117"/>
      <c r="C32" s="140"/>
      <c r="D32" s="628"/>
      <c r="E32" s="628"/>
      <c r="F32" s="773" t="str">
        <f t="shared" si="3"/>
        <v/>
      </c>
      <c r="G32" s="740" t="str">
        <f t="shared" si="1"/>
        <v/>
      </c>
      <c r="H32" s="626" t="str">
        <f t="shared" si="2"/>
        <v/>
      </c>
      <c r="I32" s="432"/>
      <c r="J32" s="669"/>
    </row>
    <row r="33" spans="1:12" ht="23.1" customHeight="1">
      <c r="A33" s="270"/>
      <c r="B33" s="117"/>
      <c r="C33" s="140"/>
      <c r="D33" s="628"/>
      <c r="E33" s="628"/>
      <c r="F33" s="773" t="str">
        <f t="shared" si="3"/>
        <v/>
      </c>
      <c r="G33" s="740" t="str">
        <f t="shared" si="1"/>
        <v/>
      </c>
      <c r="H33" s="626" t="str">
        <f t="shared" si="2"/>
        <v/>
      </c>
      <c r="I33" s="432"/>
      <c r="J33" s="669"/>
    </row>
    <row r="34" spans="1:12" ht="23.1" customHeight="1">
      <c r="A34" s="270"/>
      <c r="B34" s="117"/>
      <c r="C34" s="140"/>
      <c r="D34" s="628"/>
      <c r="E34" s="628"/>
      <c r="F34" s="773" t="str">
        <f t="shared" si="3"/>
        <v/>
      </c>
      <c r="G34" s="740" t="str">
        <f t="shared" si="1"/>
        <v/>
      </c>
      <c r="H34" s="626" t="str">
        <f t="shared" si="2"/>
        <v/>
      </c>
      <c r="I34" s="432"/>
      <c r="J34" s="669"/>
      <c r="K34" s="146"/>
      <c r="L34" s="146"/>
    </row>
    <row r="35" spans="1:12" ht="23.1" customHeight="1">
      <c r="A35" s="270"/>
      <c r="B35" s="117"/>
      <c r="C35" s="140"/>
      <c r="D35" s="628"/>
      <c r="E35" s="628"/>
      <c r="F35" s="773" t="str">
        <f t="shared" si="3"/>
        <v/>
      </c>
      <c r="G35" s="740" t="str">
        <f t="shared" si="1"/>
        <v/>
      </c>
      <c r="H35" s="626" t="str">
        <f t="shared" si="2"/>
        <v/>
      </c>
      <c r="I35" s="432"/>
      <c r="J35" s="669"/>
    </row>
    <row r="36" spans="1:12" ht="23.1" customHeight="1">
      <c r="A36" s="270"/>
      <c r="B36" s="117"/>
      <c r="C36" s="140"/>
      <c r="D36" s="628"/>
      <c r="E36" s="628"/>
      <c r="F36" s="773" t="str">
        <f t="shared" si="3"/>
        <v/>
      </c>
      <c r="G36" s="740" t="str">
        <f t="shared" si="1"/>
        <v/>
      </c>
      <c r="H36" s="626" t="str">
        <f t="shared" si="2"/>
        <v/>
      </c>
      <c r="I36" s="432"/>
      <c r="J36" s="669"/>
      <c r="K36" s="146"/>
      <c r="L36" s="146"/>
    </row>
    <row r="37" spans="1:12" ht="23.1" customHeight="1">
      <c r="A37" s="270"/>
      <c r="B37" s="117"/>
      <c r="C37" s="140"/>
      <c r="D37" s="628"/>
      <c r="E37" s="628"/>
      <c r="F37" s="773" t="str">
        <f t="shared" si="3"/>
        <v/>
      </c>
      <c r="G37" s="740" t="str">
        <f t="shared" si="1"/>
        <v/>
      </c>
      <c r="H37" s="626" t="str">
        <f t="shared" si="2"/>
        <v/>
      </c>
      <c r="I37" s="432"/>
      <c r="J37" s="669"/>
      <c r="K37" s="146"/>
      <c r="L37" s="146"/>
    </row>
    <row r="38" spans="1:12" ht="23.1" customHeight="1">
      <c r="A38" s="270"/>
      <c r="B38" s="117"/>
      <c r="C38" s="140"/>
      <c r="D38" s="628"/>
      <c r="E38" s="628"/>
      <c r="F38" s="773" t="str">
        <f t="shared" si="3"/>
        <v/>
      </c>
      <c r="G38" s="740" t="str">
        <f t="shared" si="1"/>
        <v/>
      </c>
      <c r="H38" s="626" t="str">
        <f t="shared" si="2"/>
        <v/>
      </c>
      <c r="I38" s="432"/>
      <c r="J38" s="669"/>
    </row>
    <row r="39" spans="1:12" ht="23.1" customHeight="1">
      <c r="A39" s="270"/>
      <c r="B39" s="117"/>
      <c r="C39" s="140"/>
      <c r="D39" s="628"/>
      <c r="E39" s="628"/>
      <c r="F39" s="773" t="str">
        <f t="shared" si="3"/>
        <v/>
      </c>
      <c r="G39" s="740" t="str">
        <f t="shared" si="1"/>
        <v/>
      </c>
      <c r="H39" s="626" t="str">
        <f t="shared" si="2"/>
        <v/>
      </c>
      <c r="I39" s="432"/>
      <c r="J39" s="669"/>
    </row>
    <row r="40" spans="1:12" ht="23.1" customHeight="1">
      <c r="A40" s="270"/>
      <c r="B40" s="117"/>
      <c r="C40" s="140"/>
      <c r="D40" s="628"/>
      <c r="E40" s="628"/>
      <c r="F40" s="773" t="str">
        <f t="shared" si="3"/>
        <v/>
      </c>
      <c r="G40" s="740" t="str">
        <f t="shared" si="1"/>
        <v/>
      </c>
      <c r="H40" s="626" t="str">
        <f t="shared" si="2"/>
        <v/>
      </c>
      <c r="I40" s="432"/>
      <c r="J40" s="669"/>
    </row>
    <row r="41" spans="1:12" ht="23.1" customHeight="1">
      <c r="A41" s="270"/>
      <c r="B41" s="117"/>
      <c r="C41" s="140"/>
      <c r="D41" s="628"/>
      <c r="E41" s="628"/>
      <c r="F41" s="773" t="str">
        <f t="shared" si="3"/>
        <v/>
      </c>
      <c r="G41" s="740" t="str">
        <f t="shared" si="1"/>
        <v/>
      </c>
      <c r="H41" s="626" t="str">
        <f t="shared" si="2"/>
        <v/>
      </c>
      <c r="I41" s="432"/>
      <c r="J41" s="669"/>
    </row>
    <row r="42" spans="1:12" ht="23.1" customHeight="1">
      <c r="A42" s="270"/>
      <c r="B42" s="117"/>
      <c r="C42" s="140"/>
      <c r="D42" s="628"/>
      <c r="E42" s="628"/>
      <c r="F42" s="773" t="str">
        <f t="shared" si="3"/>
        <v/>
      </c>
      <c r="G42" s="740" t="str">
        <f t="shared" si="1"/>
        <v/>
      </c>
      <c r="H42" s="626" t="str">
        <f t="shared" si="2"/>
        <v/>
      </c>
      <c r="I42" s="432"/>
      <c r="J42" s="669"/>
    </row>
    <row r="43" spans="1:12" ht="23.1" customHeight="1">
      <c r="A43" s="270"/>
      <c r="B43" s="117"/>
      <c r="C43" s="140"/>
      <c r="D43" s="628"/>
      <c r="E43" s="628"/>
      <c r="F43" s="773" t="str">
        <f t="shared" si="3"/>
        <v/>
      </c>
      <c r="G43" s="740" t="str">
        <f t="shared" si="1"/>
        <v/>
      </c>
      <c r="H43" s="626" t="str">
        <f t="shared" si="2"/>
        <v/>
      </c>
      <c r="I43" s="432"/>
      <c r="J43" s="669"/>
    </row>
    <row r="44" spans="1:12" ht="23.1" customHeight="1">
      <c r="A44" s="270"/>
      <c r="B44" s="117"/>
      <c r="C44" s="140"/>
      <c r="D44" s="628"/>
      <c r="E44" s="628"/>
      <c r="F44" s="773" t="str">
        <f t="shared" si="3"/>
        <v/>
      </c>
      <c r="G44" s="740" t="str">
        <f t="shared" si="1"/>
        <v/>
      </c>
      <c r="H44" s="626" t="str">
        <f t="shared" si="2"/>
        <v/>
      </c>
      <c r="I44" s="432"/>
      <c r="J44" s="669"/>
    </row>
    <row r="45" spans="1:12" ht="23.1" customHeight="1">
      <c r="A45" s="270"/>
      <c r="B45" s="117"/>
      <c r="C45" s="140"/>
      <c r="D45" s="628"/>
      <c r="E45" s="628"/>
      <c r="F45" s="773" t="str">
        <f t="shared" si="3"/>
        <v/>
      </c>
      <c r="G45" s="740" t="str">
        <f t="shared" si="1"/>
        <v/>
      </c>
      <c r="H45" s="626" t="str">
        <f t="shared" si="2"/>
        <v/>
      </c>
      <c r="I45" s="432"/>
      <c r="J45" s="669"/>
    </row>
    <row r="46" spans="1:12" ht="23.1" customHeight="1">
      <c r="A46" s="270"/>
      <c r="B46" s="117"/>
      <c r="C46" s="140"/>
      <c r="D46" s="628"/>
      <c r="E46" s="628"/>
      <c r="F46" s="773" t="str">
        <f t="shared" si="3"/>
        <v/>
      </c>
      <c r="G46" s="740" t="str">
        <f t="shared" si="1"/>
        <v/>
      </c>
      <c r="H46" s="626" t="str">
        <f t="shared" si="2"/>
        <v/>
      </c>
      <c r="I46" s="432"/>
      <c r="J46" s="669"/>
    </row>
    <row r="47" spans="1:12" ht="23.1" customHeight="1">
      <c r="A47" s="270"/>
      <c r="B47" s="117"/>
      <c r="C47" s="140"/>
      <c r="D47" s="628"/>
      <c r="E47" s="628"/>
      <c r="F47" s="773" t="str">
        <f t="shared" si="3"/>
        <v/>
      </c>
      <c r="G47" s="740" t="str">
        <f t="shared" si="1"/>
        <v/>
      </c>
      <c r="H47" s="626" t="str">
        <f t="shared" si="2"/>
        <v/>
      </c>
      <c r="I47" s="432"/>
      <c r="J47" s="669"/>
    </row>
    <row r="48" spans="1:12">
      <c r="B48" s="607" t="str">
        <f>'9a-BOLSAS - TT'!B50</f>
        <v>FAPESP,  MARÇO DE 2014</v>
      </c>
      <c r="C48" s="607"/>
      <c r="D48" s="607"/>
      <c r="E48" s="590"/>
      <c r="F48" s="607"/>
      <c r="G48" s="735"/>
      <c r="H48" s="590"/>
      <c r="I48" s="590"/>
      <c r="J48" s="422"/>
    </row>
    <row r="49" spans="10:10">
      <c r="J49" s="422"/>
    </row>
    <row r="50" spans="10:10">
      <c r="J50" s="422"/>
    </row>
    <row r="94" spans="10:10">
      <c r="J94" s="634"/>
    </row>
  </sheetData>
  <sheetProtection algorithmName="SHA-512" hashValue="nfZ/ZH6VfNZGLf8iIpqTTa2+GCXryxaz1PFmCfCGJntIOlGlbSZ03qsJSL6+yZccI0cMCeJFL5alHjgWnDtzuQ==" saltValue="MTiZ8YuO/N1+Br+BMNJPuA==" spinCount="100000" sheet="1" objects="1" scenarios="1"/>
  <mergeCells count="19">
    <mergeCell ref="K25:L25"/>
    <mergeCell ref="K26:L26"/>
    <mergeCell ref="K10:N12"/>
    <mergeCell ref="L14:L15"/>
    <mergeCell ref="K14:K15"/>
    <mergeCell ref="N14:N15"/>
    <mergeCell ref="O14:O15"/>
    <mergeCell ref="B6:I6"/>
    <mergeCell ref="D8:I8"/>
    <mergeCell ref="C12:D12"/>
    <mergeCell ref="B14:B15"/>
    <mergeCell ref="C14:C15"/>
    <mergeCell ref="D14:D15"/>
    <mergeCell ref="E14:E15"/>
    <mergeCell ref="F14:F15"/>
    <mergeCell ref="H14:H15"/>
    <mergeCell ref="I14:I15"/>
    <mergeCell ref="C10:D10"/>
    <mergeCell ref="G14:G15"/>
  </mergeCells>
  <conditionalFormatting sqref="C10">
    <cfRule type="cellIs" dxfId="9" priority="11" stopIfTrue="1" operator="equal">
      <formula>""</formula>
    </cfRule>
  </conditionalFormatting>
  <conditionalFormatting sqref="B16:D47">
    <cfRule type="cellIs" dxfId="8" priority="10" stopIfTrue="1" operator="equal">
      <formula>0</formula>
    </cfRule>
  </conditionalFormatting>
  <conditionalFormatting sqref="C12 H16:H47">
    <cfRule type="cellIs" dxfId="7" priority="9" stopIfTrue="1" operator="equal">
      <formula>""</formula>
    </cfRule>
  </conditionalFormatting>
  <conditionalFormatting sqref="F16:G47">
    <cfRule type="cellIs" dxfId="6" priority="8" stopIfTrue="1" operator="equal">
      <formula>""</formula>
    </cfRule>
  </conditionalFormatting>
  <conditionalFormatting sqref="E16:E47">
    <cfRule type="cellIs" dxfId="5" priority="7" stopIfTrue="1" operator="equal">
      <formula>0</formula>
    </cfRule>
  </conditionalFormatting>
  <conditionalFormatting sqref="D8:I8">
    <cfRule type="cellIs" dxfId="4" priority="6" operator="equal">
      <formula>""</formula>
    </cfRule>
  </conditionalFormatting>
  <conditionalFormatting sqref="C10 D8:I8">
    <cfRule type="cellIs" dxfId="3" priority="4" stopIfTrue="1" operator="equal">
      <formula>""</formula>
    </cfRule>
  </conditionalFormatting>
  <conditionalFormatting sqref="G16:G47">
    <cfRule type="cellIs" dxfId="2" priority="1" operator="equal">
      <formula>FALSE</formula>
    </cfRule>
  </conditionalFormatting>
  <dataValidations count="6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C12"/>
    <dataValidation allowBlank="1" showErrorMessage="1" promptTitle="ATENÇÃO!" prompt="PARA RADIOISÓTOPOS OU RADIOATIVOS,  INDICAR O Nº DE AUTORIZAÇÃO DA CNEN PARA O PESQUISADOR  E PARA A INSTITUIÇÃO." sqref="C14:G14"/>
    <dataValidation allowBlank="1" showInputMessage="1" showErrorMessage="1" errorTitle="ATENÇÃO!" error="Esse campo só aceita NÚMEROS." sqref="H16:H47"/>
    <dataValidation allowBlank="1" showInputMessage="1" showErrorMessage="1" promptTitle="EXEMPLO:" prompt="99/99999-9 - (SE FOR PEDIDO INICIAL, NÃO É NECESSÁRIO PREENCHER ESTE CAMPO)." sqref="C10"/>
    <dataValidation type="list" errorStyle="warning" allowBlank="1" showErrorMessage="1" sqref="C16:C47">
      <formula1>$K$16:$K$17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S34"/>
  <sheetViews>
    <sheetView showGridLines="0" showRowColHeaders="0" zoomScaleNormal="100" workbookViewId="0"/>
  </sheetViews>
  <sheetFormatPr defaultColWidth="0" defaultRowHeight="23.25" customHeight="1" zeroHeight="1"/>
  <cols>
    <col min="1" max="1" width="2.140625" style="342" customWidth="1"/>
    <col min="2" max="2" width="7.140625" style="252" customWidth="1"/>
    <col min="3" max="3" width="0.42578125" style="812" customWidth="1"/>
    <col min="4" max="4" width="89.140625" style="342" customWidth="1"/>
    <col min="5" max="5" width="5.42578125" style="342" customWidth="1"/>
    <col min="6" max="6" width="6.285156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10.7109375" style="342" hidden="1" customWidth="1"/>
    <col min="11" max="11" width="28" style="717" hidden="1" customWidth="1"/>
    <col min="12" max="12" width="12.7109375" style="672" hidden="1" customWidth="1"/>
    <col min="13" max="13" width="7.5703125" style="342" hidden="1" customWidth="1"/>
    <col min="14" max="14" width="18.42578125" style="342" hidden="1" customWidth="1"/>
    <col min="15" max="15" width="3.42578125" style="342" hidden="1" customWidth="1"/>
    <col min="16" max="16" width="8.28515625" style="342" hidden="1" customWidth="1"/>
    <col min="17" max="17" width="9.140625" style="342" hidden="1" customWidth="1"/>
    <col min="18" max="19" width="0" style="342" hidden="1" customWidth="1"/>
    <col min="20" max="21" width="9.140625" style="342" hidden="1" customWidth="1"/>
    <col min="22" max="16384" width="9.140625" style="342" hidden="1"/>
  </cols>
  <sheetData>
    <row r="1" spans="1:16" ht="21.75" customHeight="1">
      <c r="D1" s="128"/>
      <c r="E1" s="128"/>
      <c r="F1" s="128"/>
      <c r="G1" s="128"/>
      <c r="H1" s="128"/>
      <c r="I1" s="128"/>
      <c r="J1" s="128"/>
    </row>
    <row r="2" spans="1:16" ht="19.5" customHeight="1">
      <c r="D2" s="128"/>
      <c r="E2" s="128"/>
      <c r="F2" s="128"/>
      <c r="G2" s="128"/>
      <c r="H2" s="128"/>
      <c r="I2" s="128"/>
      <c r="J2" s="128"/>
      <c r="K2" s="763"/>
    </row>
    <row r="3" spans="1:16" ht="21.75" customHeight="1" thickBot="1">
      <c r="D3" s="128"/>
      <c r="E3" s="128"/>
      <c r="F3" s="128"/>
      <c r="G3" s="128"/>
      <c r="H3" s="212" t="s">
        <v>101</v>
      </c>
      <c r="I3" s="128"/>
      <c r="J3" s="128"/>
      <c r="K3" s="763"/>
    </row>
    <row r="4" spans="1:16" ht="42.75" customHeight="1">
      <c r="B4" s="1225" t="s">
        <v>139</v>
      </c>
      <c r="C4" s="813"/>
      <c r="D4" s="739" t="s">
        <v>133</v>
      </c>
      <c r="E4" s="799"/>
      <c r="F4" s="1232" t="str">
        <f>"MODALIDADE: "&amp;('1-MPN'!B7)</f>
        <v>MODALIDADE: CLIQUE AQUI E SELECIONE A MODALIDADE DO AUXÍLIO SOLICITADO</v>
      </c>
      <c r="G4" s="1232"/>
      <c r="H4" s="1233"/>
      <c r="I4" s="128"/>
      <c r="J4" s="128"/>
      <c r="K4" s="763"/>
    </row>
    <row r="5" spans="1:16" ht="1.5" customHeight="1" thickBot="1">
      <c r="B5" s="1226"/>
      <c r="C5" s="814"/>
      <c r="D5" s="824"/>
      <c r="E5" s="824"/>
      <c r="F5" s="824"/>
      <c r="G5" s="824"/>
      <c r="H5" s="824"/>
      <c r="I5" s="128"/>
      <c r="J5" s="128"/>
      <c r="K5" s="763"/>
    </row>
    <row r="6" spans="1:16" ht="25.5" customHeight="1">
      <c r="B6" s="1226"/>
      <c r="C6" s="815"/>
      <c r="D6" s="1252" t="s">
        <v>382</v>
      </c>
      <c r="E6" s="1253"/>
      <c r="F6" s="1254"/>
      <c r="G6" s="800" t="s">
        <v>142</v>
      </c>
      <c r="H6" s="801" t="s">
        <v>141</v>
      </c>
      <c r="I6" s="128"/>
      <c r="J6" s="128"/>
      <c r="K6" s="763"/>
      <c r="P6" s="758" t="s">
        <v>377</v>
      </c>
    </row>
    <row r="7" spans="1:16" s="15" customFormat="1" ht="30.75" customHeight="1">
      <c r="A7" s="635" t="s">
        <v>155</v>
      </c>
      <c r="B7" s="1226"/>
      <c r="C7" s="815"/>
      <c r="D7" s="1240" t="s">
        <v>154</v>
      </c>
      <c r="E7" s="1241"/>
      <c r="F7" s="1242"/>
      <c r="G7" s="759" t="str">
        <f>'1-MPN'!D15</f>
        <v/>
      </c>
      <c r="H7" s="802" t="str">
        <f>'2-MPI'!D18</f>
        <v/>
      </c>
      <c r="I7" s="128"/>
      <c r="J7" s="128"/>
      <c r="K7" s="763"/>
      <c r="L7" s="672"/>
      <c r="M7" s="342"/>
      <c r="N7" s="762"/>
      <c r="P7" s="876">
        <f>DADOS!I3</f>
        <v>1</v>
      </c>
    </row>
    <row r="8" spans="1:16" s="15" customFormat="1" ht="30.75" customHeight="1">
      <c r="B8" s="1226"/>
      <c r="C8" s="815"/>
      <c r="D8" s="1240" t="s">
        <v>156</v>
      </c>
      <c r="E8" s="1241"/>
      <c r="F8" s="1242"/>
      <c r="G8" s="760" t="str">
        <f>'3-MCN'!D12</f>
        <v/>
      </c>
      <c r="H8" s="802" t="str">
        <f>'4-MCI'!D18</f>
        <v/>
      </c>
      <c r="I8" s="128"/>
      <c r="J8" s="128"/>
      <c r="K8" s="763"/>
      <c r="L8" s="672"/>
      <c r="M8" s="342"/>
      <c r="P8" s="876">
        <v>2</v>
      </c>
    </row>
    <row r="9" spans="1:16" s="15" customFormat="1" ht="30.75" customHeight="1">
      <c r="B9" s="1226"/>
      <c r="C9" s="815"/>
      <c r="D9" s="1240" t="s">
        <v>157</v>
      </c>
      <c r="E9" s="1241"/>
      <c r="F9" s="1242"/>
      <c r="G9" s="760" t="str">
        <f>'5-STB'!D12</f>
        <v/>
      </c>
      <c r="H9" s="802" t="str">
        <f>'6-STE'!D17</f>
        <v/>
      </c>
      <c r="I9" s="128"/>
      <c r="J9" s="128"/>
      <c r="K9" s="763"/>
      <c r="L9" s="672"/>
      <c r="M9" s="342"/>
      <c r="P9" s="876">
        <f>DADOS!I5</f>
        <v>3</v>
      </c>
    </row>
    <row r="10" spans="1:16" s="15" customFormat="1" ht="30.75" customHeight="1">
      <c r="B10" s="1226"/>
      <c r="C10" s="815"/>
      <c r="D10" s="1240" t="s">
        <v>173</v>
      </c>
      <c r="E10" s="1241"/>
      <c r="F10" s="1242"/>
      <c r="G10" s="759" t="str">
        <f>'8-DIP-DIE'!D12</f>
        <v/>
      </c>
      <c r="H10" s="803" t="str">
        <f>'8-DIP-DIE'!K12</f>
        <v/>
      </c>
      <c r="I10" s="128"/>
      <c r="J10" s="128"/>
      <c r="K10" s="763"/>
      <c r="L10" s="672"/>
      <c r="M10" s="342"/>
      <c r="P10" s="876">
        <f>DADOS!I6</f>
        <v>4</v>
      </c>
    </row>
    <row r="11" spans="1:16" s="15" customFormat="1" ht="30.75" customHeight="1" thickBot="1">
      <c r="B11" s="1226"/>
      <c r="C11" s="815"/>
      <c r="D11" s="1240" t="s">
        <v>158</v>
      </c>
      <c r="E11" s="1241"/>
      <c r="F11" s="1242"/>
      <c r="G11" s="759" t="str">
        <f>'7-TRAN'!D13</f>
        <v/>
      </c>
      <c r="H11" s="804"/>
      <c r="I11" s="128"/>
      <c r="J11" s="128"/>
      <c r="K11" s="763"/>
      <c r="L11" s="672"/>
      <c r="M11" s="342"/>
      <c r="P11" s="876">
        <f>DADOS!I7</f>
        <v>5</v>
      </c>
    </row>
    <row r="12" spans="1:16" s="15" customFormat="1" ht="30.75" customHeight="1" thickBot="1">
      <c r="B12" s="1226"/>
      <c r="C12" s="815"/>
      <c r="D12" s="1237" t="s">
        <v>397</v>
      </c>
      <c r="E12" s="1238"/>
      <c r="F12" s="1239"/>
      <c r="G12" s="759" t="str">
        <f>'9a-BOLSAS - TT'!E13</f>
        <v/>
      </c>
      <c r="H12" s="805"/>
      <c r="I12" s="128"/>
      <c r="J12" s="128"/>
      <c r="K12" s="1227" t="str">
        <f>'1-MPN'!B7</f>
        <v>CLIQUE AQUI E SELECIONE A MODALIDADE DO AUXÍLIO SOLICITADO</v>
      </c>
      <c r="L12" s="1228"/>
      <c r="M12" s="1229"/>
      <c r="N12" s="730" t="s">
        <v>338</v>
      </c>
      <c r="P12" s="876">
        <f>DADOS!I8</f>
        <v>6</v>
      </c>
    </row>
    <row r="13" spans="1:16" s="15" customFormat="1" ht="30.75" customHeight="1" thickBot="1">
      <c r="B13" s="1226"/>
      <c r="C13" s="815"/>
      <c r="D13" s="1240" t="s">
        <v>398</v>
      </c>
      <c r="E13" s="1241"/>
      <c r="F13" s="1242"/>
      <c r="G13" s="759" t="str">
        <f>'9b-BOLSAS IC,DD,PD - TEMÁTICO'!C12</f>
        <v/>
      </c>
      <c r="H13" s="806"/>
      <c r="I13" s="128"/>
      <c r="J13" s="128"/>
      <c r="K13" s="1227" t="str">
        <f>'1-MPN'!R46</f>
        <v>AUXÍLIO À PESQUISA - PROJETO TEMÁTICO</v>
      </c>
      <c r="L13" s="1228"/>
      <c r="M13" s="1228"/>
      <c r="N13" s="1222" t="s">
        <v>390</v>
      </c>
      <c r="P13" s="876">
        <f>DADOS!I9</f>
        <v>7</v>
      </c>
    </row>
    <row r="14" spans="1:16" s="15" customFormat="1" ht="30.75" customHeight="1" thickBot="1">
      <c r="B14" s="1226"/>
      <c r="C14" s="815"/>
      <c r="D14" s="1237" t="s">
        <v>383</v>
      </c>
      <c r="E14" s="1238"/>
      <c r="F14" s="1239"/>
      <c r="G14" s="761" t="str">
        <f>'9C-BOLSAS IC,DD - JP'!C12</f>
        <v/>
      </c>
      <c r="H14" s="807"/>
      <c r="I14" s="128"/>
      <c r="J14" s="128"/>
      <c r="K14" s="1227" t="str">
        <f>'1-MPN'!R47</f>
        <v>AUXÍLIO À PESQUISA - JOVENS PESQUISADORES</v>
      </c>
      <c r="L14" s="1228"/>
      <c r="M14" s="1228"/>
      <c r="N14" s="1223"/>
      <c r="P14" s="876">
        <f>DADOS!I10</f>
        <v>8</v>
      </c>
    </row>
    <row r="15" spans="1:16" s="15" customFormat="1" ht="30.75" customHeight="1" thickBot="1">
      <c r="B15" s="1226"/>
      <c r="C15" s="815"/>
      <c r="D15" s="1237" t="s">
        <v>387</v>
      </c>
      <c r="E15" s="1238"/>
      <c r="F15" s="1239"/>
      <c r="G15" s="761" t="str">
        <f>IF(ISERROR(IF($K$12="CLIQUE AQUI E SELECIONE A MODALIDADE DO AUXÍLIO SOLICITADO",0,IF($K$12=$K$13,SUM($G$7:$G$11)*0.2,SUM($G$7:$G$11)*0.15))),0,IF($K$12="CLIQUE AQUI E SELECIONE A MODALIDADE DO AUXÍLIO SOLICITADO","",IF($K$12=$K$13,SUM($G$7:$G$11)*0.2,SUM($G$7:$G$11)*0.15)))</f>
        <v/>
      </c>
      <c r="H15" s="808" t="str">
        <f>IF(K12="CLIQUE AQUI E SELECIONE A MODALIDADE DO AUXÍLIO SOLICITADO","",IF(K12=K13,SUM(H7:H10)*0.2,SUM(H7:H10)*0.15))</f>
        <v/>
      </c>
      <c r="I15" s="128"/>
      <c r="J15" s="128"/>
      <c r="K15" s="1227"/>
      <c r="L15" s="1228"/>
      <c r="M15" s="1228"/>
      <c r="N15" s="1223"/>
      <c r="P15" s="876">
        <f>DADOS!I11</f>
        <v>9</v>
      </c>
    </row>
    <row r="16" spans="1:16" s="15" customFormat="1" ht="30.75" customHeight="1" thickBot="1">
      <c r="B16" s="1226"/>
      <c r="C16" s="815"/>
      <c r="D16" s="1237" t="s">
        <v>389</v>
      </c>
      <c r="E16" s="1238"/>
      <c r="F16" s="1239"/>
      <c r="G16" s="761" t="str">
        <f>IF(ISERROR(IF($K$12="CLIQUE AQUI E SELECIONE A MODALIDADE DO AUXÍLIO SOLICITADO","",IF($K$12=$K$13,SUM($G$7:$G$11)*0.2,SUM($G$7:$G$11)*0.1))),"",IF($K$12="CLIQUE AQUI E SELECIONE A MODALIDADE DO AUXÍLIO SOLICITADO","",IF($K$12=$K$13,SUM($G$7:$G$11)*0.2,SUM($G$7:$G$11)*0.1)))</f>
        <v/>
      </c>
      <c r="H16" s="809" t="str">
        <f>IF(ISERROR(IF($K$12="CLIQUE AQUI E SELECIONE A MODALIDADE DO AUXÍLIO SOLICITADO","",IF($K$12=$K$13,SUM($H$7:$H$10)*0.2,SUM($H$7:$H$10)*0.1))),"",IF($K$12="CLIQUE AQUI E SELECIONE A MODALIDADE DO AUXÍLIO SOLICITADO","",IF($K$12=$K$13,SUM($H$7:$H$10)*0.2,SUM($H$7:$H$10)*0.1)))</f>
        <v/>
      </c>
      <c r="I16" s="128"/>
      <c r="J16" s="128"/>
      <c r="K16" s="1227" t="str">
        <f>'1-MPN'!R48</f>
        <v>AUXÍLIO À PESQUISA - REGULAR</v>
      </c>
      <c r="L16" s="1228"/>
      <c r="M16" s="1228"/>
      <c r="N16" s="1224"/>
      <c r="P16" s="876">
        <f>DADOS!I12</f>
        <v>10</v>
      </c>
    </row>
    <row r="17" spans="2:17" s="15" customFormat="1" ht="30.75" customHeight="1" thickBot="1">
      <c r="B17" s="1226"/>
      <c r="C17" s="815"/>
      <c r="D17" s="870" t="s">
        <v>388</v>
      </c>
      <c r="E17" s="871"/>
      <c r="F17" s="872"/>
      <c r="G17" s="761" t="str">
        <f>IF('9b-BOLSAS IC,DD,PD - TEMÁTICO'!$K$30=0,"",'9b-BOLSAS IC,DD,PD - TEMÁTICO'!$K$30)</f>
        <v/>
      </c>
      <c r="H17" s="807"/>
      <c r="I17" s="128"/>
      <c r="J17" s="128"/>
      <c r="N17" s="754"/>
    </row>
    <row r="18" spans="2:17" s="15" customFormat="1" ht="57" customHeight="1" thickBot="1">
      <c r="B18" s="1226"/>
      <c r="C18" s="815"/>
      <c r="D18" s="874" t="s">
        <v>391</v>
      </c>
      <c r="E18" s="765"/>
      <c r="F18" s="765"/>
      <c r="G18" s="761">
        <f>IF(K12=K13,SUM(K20*F18*E18),IF(K12=K14,SUM(K20*F18),SUM(K19*F18)))</f>
        <v>0</v>
      </c>
      <c r="H18" s="807"/>
      <c r="I18" s="128"/>
      <c r="J18" s="128"/>
      <c r="K18" s="1249" t="s">
        <v>360</v>
      </c>
      <c r="L18" s="1250"/>
      <c r="M18" s="1251"/>
      <c r="N18" s="754"/>
    </row>
    <row r="19" spans="2:17" s="15" customFormat="1" ht="30.75" customHeight="1" thickBot="1">
      <c r="B19" s="1226"/>
      <c r="C19" s="815"/>
      <c r="D19" s="1234" t="s">
        <v>358</v>
      </c>
      <c r="E19" s="1235"/>
      <c r="F19" s="1236"/>
      <c r="G19" s="810">
        <f>SUM(G7:G18)</f>
        <v>0</v>
      </c>
      <c r="H19" s="811">
        <f>SUM(H7:H18)</f>
        <v>0</v>
      </c>
      <c r="I19" s="128"/>
      <c r="J19" s="128"/>
      <c r="K19" s="755">
        <v>8000</v>
      </c>
      <c r="L19" s="1230" t="s">
        <v>361</v>
      </c>
      <c r="M19" s="1231"/>
    </row>
    <row r="20" spans="2:17" s="15" customFormat="1" ht="30.75" customHeight="1" thickBot="1">
      <c r="B20" s="731"/>
      <c r="C20" s="814"/>
      <c r="D20" s="873" t="str">
        <f>'9b-BOLSAS IC,DD,PD - TEMÁTICO'!B48</f>
        <v>FAPESP,  MARÇO DE 2014</v>
      </c>
      <c r="G20" s="816"/>
      <c r="I20" s="733"/>
      <c r="J20" s="733"/>
      <c r="K20" s="755">
        <v>12000</v>
      </c>
      <c r="L20" s="1230" t="s">
        <v>359</v>
      </c>
      <c r="M20" s="1231"/>
      <c r="P20" s="731"/>
      <c r="Q20" s="731"/>
    </row>
    <row r="21" spans="2:17" s="15" customFormat="1" ht="21" hidden="1" customHeight="1">
      <c r="C21" s="814"/>
      <c r="E21" s="719"/>
      <c r="F21" s="719"/>
      <c r="G21" s="719"/>
      <c r="H21" s="719"/>
      <c r="I21" s="719"/>
      <c r="P21" s="731"/>
      <c r="Q21" s="731"/>
    </row>
    <row r="22" spans="2:17" s="15" customFormat="1" ht="11.25" hidden="1" customHeight="1">
      <c r="E22" s="719"/>
      <c r="F22" s="719"/>
      <c r="G22" s="719"/>
      <c r="H22" s="719"/>
      <c r="I22" s="719"/>
      <c r="J22" s="719"/>
      <c r="L22" s="672"/>
      <c r="M22" s="342"/>
      <c r="P22" s="731"/>
      <c r="Q22" s="731"/>
    </row>
    <row r="23" spans="2:17" s="15" customFormat="1" ht="21.75" hidden="1" customHeight="1">
      <c r="E23" s="719"/>
      <c r="F23" s="719"/>
      <c r="G23" s="719"/>
      <c r="H23" s="719"/>
      <c r="I23" s="719"/>
      <c r="J23" s="719"/>
      <c r="L23" s="672"/>
      <c r="M23" s="342"/>
      <c r="P23" s="731"/>
      <c r="Q23" s="731"/>
    </row>
    <row r="24" spans="2:17" s="15" customFormat="1" ht="32.25" hidden="1" customHeight="1" thickBot="1">
      <c r="B24" s="1260" t="s">
        <v>384</v>
      </c>
      <c r="C24" s="1260"/>
      <c r="D24" s="1260"/>
      <c r="E24" s="1260"/>
      <c r="F24" s="1260"/>
      <c r="G24" s="1260"/>
      <c r="H24" s="1260"/>
      <c r="I24" s="1260"/>
      <c r="J24" s="1260"/>
      <c r="K24" s="1260"/>
      <c r="L24" s="672"/>
      <c r="M24" s="342"/>
      <c r="P24" s="731"/>
      <c r="Q24" s="731"/>
    </row>
    <row r="25" spans="2:17" s="15" customFormat="1" ht="27.75" hidden="1" customHeight="1">
      <c r="B25" s="1261" t="s">
        <v>365</v>
      </c>
      <c r="C25" s="1262"/>
      <c r="D25" s="1263"/>
      <c r="E25" s="1264" t="s">
        <v>341</v>
      </c>
      <c r="F25" s="1265"/>
      <c r="G25" s="1265"/>
      <c r="H25" s="1266"/>
      <c r="I25" s="1261" t="s">
        <v>364</v>
      </c>
      <c r="J25" s="1262"/>
      <c r="K25" s="1263"/>
      <c r="L25" s="672"/>
      <c r="M25" s="342"/>
      <c r="P25" s="731"/>
      <c r="Q25" s="731"/>
    </row>
    <row r="26" spans="2:17" s="757" customFormat="1" ht="24" hidden="1" customHeight="1">
      <c r="B26" s="1270" t="s">
        <v>350</v>
      </c>
      <c r="C26" s="1142"/>
      <c r="D26" s="820" t="s">
        <v>351</v>
      </c>
      <c r="E26" s="1267"/>
      <c r="F26" s="1268"/>
      <c r="G26" s="1268"/>
      <c r="H26" s="1269"/>
      <c r="I26" s="1247" t="s">
        <v>350</v>
      </c>
      <c r="J26" s="1248"/>
      <c r="K26" s="869" t="s">
        <v>351</v>
      </c>
      <c r="L26" s="672"/>
      <c r="M26" s="342"/>
      <c r="N26" s="15"/>
      <c r="O26" s="15"/>
      <c r="P26" s="731"/>
      <c r="Q26" s="731"/>
    </row>
    <row r="27" spans="2:17" s="757" customFormat="1" ht="24" hidden="1" customHeight="1">
      <c r="B27" s="1271">
        <v>0.15</v>
      </c>
      <c r="C27" s="1272"/>
      <c r="D27" s="821" t="s">
        <v>353</v>
      </c>
      <c r="E27" s="1255" t="s">
        <v>352</v>
      </c>
      <c r="F27" s="1039"/>
      <c r="G27" s="1039"/>
      <c r="H27" s="1256"/>
      <c r="I27" s="1243">
        <v>0.1</v>
      </c>
      <c r="J27" s="1244"/>
      <c r="K27" s="817" t="s">
        <v>363</v>
      </c>
      <c r="L27" s="672"/>
      <c r="M27" s="342"/>
      <c r="N27" s="15"/>
      <c r="O27" s="15"/>
      <c r="P27" s="731"/>
      <c r="Q27" s="731"/>
    </row>
    <row r="28" spans="2:17" s="757" customFormat="1" ht="24" hidden="1" customHeight="1">
      <c r="B28" s="1273">
        <v>0.2</v>
      </c>
      <c r="C28" s="1274"/>
      <c r="D28" s="822" t="s">
        <v>353</v>
      </c>
      <c r="E28" s="1255" t="s">
        <v>354</v>
      </c>
      <c r="F28" s="1039"/>
      <c r="G28" s="1039"/>
      <c r="H28" s="1256"/>
      <c r="I28" s="1245">
        <v>0.2</v>
      </c>
      <c r="J28" s="1246"/>
      <c r="K28" s="818" t="s">
        <v>363</v>
      </c>
      <c r="L28" s="672"/>
      <c r="M28" s="342"/>
      <c r="N28" s="15"/>
      <c r="O28" s="15"/>
      <c r="P28" s="731"/>
      <c r="Q28" s="731"/>
    </row>
    <row r="29" spans="2:17" s="757" customFormat="1" ht="24" hidden="1" customHeight="1">
      <c r="B29" s="1271">
        <v>0.15</v>
      </c>
      <c r="C29" s="1272"/>
      <c r="D29" s="821" t="s">
        <v>353</v>
      </c>
      <c r="E29" s="1255" t="s">
        <v>355</v>
      </c>
      <c r="F29" s="1039"/>
      <c r="G29" s="1039"/>
      <c r="H29" s="1256"/>
      <c r="I29" s="1243">
        <v>0.1</v>
      </c>
      <c r="J29" s="1244"/>
      <c r="K29" s="817" t="s">
        <v>363</v>
      </c>
      <c r="L29" s="672"/>
      <c r="M29" s="342"/>
      <c r="N29" s="15"/>
      <c r="O29" s="15"/>
      <c r="P29" s="731"/>
      <c r="Q29" s="731"/>
    </row>
    <row r="30" spans="2:17" s="757" customFormat="1" ht="24" hidden="1" customHeight="1">
      <c r="B30" s="1271">
        <v>0.15</v>
      </c>
      <c r="C30" s="1272"/>
      <c r="D30" s="821" t="s">
        <v>353</v>
      </c>
      <c r="E30" s="1255" t="s">
        <v>356</v>
      </c>
      <c r="F30" s="1039"/>
      <c r="G30" s="1039"/>
      <c r="H30" s="1256"/>
      <c r="I30" s="1243">
        <v>0.1</v>
      </c>
      <c r="J30" s="1244"/>
      <c r="K30" s="817" t="s">
        <v>363</v>
      </c>
      <c r="L30" s="672"/>
      <c r="M30" s="342"/>
      <c r="N30" s="15"/>
      <c r="O30" s="15"/>
      <c r="P30" s="731"/>
      <c r="Q30" s="731"/>
    </row>
    <row r="31" spans="2:17" s="757" customFormat="1" ht="24" hidden="1" customHeight="1" thickBot="1">
      <c r="B31" s="1275">
        <v>0.15</v>
      </c>
      <c r="C31" s="1276"/>
      <c r="D31" s="823" t="s">
        <v>353</v>
      </c>
      <c r="E31" s="1257" t="s">
        <v>357</v>
      </c>
      <c r="F31" s="1258"/>
      <c r="G31" s="1258"/>
      <c r="H31" s="1259"/>
      <c r="I31" s="1277">
        <v>0.1</v>
      </c>
      <c r="J31" s="1278"/>
      <c r="K31" s="819" t="s">
        <v>363</v>
      </c>
      <c r="L31" s="672"/>
      <c r="M31" s="342"/>
      <c r="N31" s="15"/>
      <c r="O31" s="15"/>
      <c r="P31" s="731"/>
      <c r="Q31" s="731"/>
    </row>
    <row r="32" spans="2:17" ht="12.75" hidden="1">
      <c r="G32" s="636"/>
      <c r="H32" s="636"/>
      <c r="I32" s="719"/>
      <c r="J32" s="719"/>
      <c r="K32" s="756"/>
      <c r="N32" s="15"/>
      <c r="O32" s="15"/>
      <c r="P32" s="731"/>
      <c r="Q32" s="731"/>
    </row>
    <row r="33" spans="9:17" ht="23.25" hidden="1" customHeight="1">
      <c r="I33" s="719"/>
      <c r="J33" s="719"/>
      <c r="N33" s="15"/>
      <c r="O33" s="15"/>
      <c r="P33" s="731"/>
      <c r="Q33" s="731"/>
    </row>
    <row r="34" spans="9:17" ht="23.25" hidden="1" customHeight="1">
      <c r="N34" s="15"/>
      <c r="O34" s="15"/>
      <c r="P34" s="731"/>
      <c r="Q34" s="731"/>
    </row>
  </sheetData>
  <sheetProtection algorithmName="SHA-512" hashValue="xkkPGlQqN2GF06z3XHtyfRo2Rnwz2xBj4zNxJRBTjhUC1LqmZ4IMIfXRryhrv5Xlvmeq1/avQjQ8WyR0ks39xQ==" saltValue="MZDGGCXbT292AFqY3Pquiw==" spinCount="100000" sheet="1" objects="1" scenarios="1"/>
  <dataConsolidate/>
  <mergeCells count="44">
    <mergeCell ref="E30:H30"/>
    <mergeCell ref="E31:H31"/>
    <mergeCell ref="B24:K24"/>
    <mergeCell ref="E27:H27"/>
    <mergeCell ref="B25:D25"/>
    <mergeCell ref="E25:H26"/>
    <mergeCell ref="B26:C26"/>
    <mergeCell ref="B27:C27"/>
    <mergeCell ref="B28:C28"/>
    <mergeCell ref="B29:C29"/>
    <mergeCell ref="B30:C30"/>
    <mergeCell ref="B31:C31"/>
    <mergeCell ref="I31:J31"/>
    <mergeCell ref="I25:K25"/>
    <mergeCell ref="D7:F7"/>
    <mergeCell ref="D6:F6"/>
    <mergeCell ref="D9:F9"/>
    <mergeCell ref="E28:H28"/>
    <mergeCell ref="E29:H29"/>
    <mergeCell ref="L20:M20"/>
    <mergeCell ref="K14:M14"/>
    <mergeCell ref="I30:J30"/>
    <mergeCell ref="I29:J29"/>
    <mergeCell ref="I28:J28"/>
    <mergeCell ref="I27:J27"/>
    <mergeCell ref="I26:J26"/>
    <mergeCell ref="K18:M18"/>
    <mergeCell ref="K16:M16"/>
    <mergeCell ref="N13:N16"/>
    <mergeCell ref="B4:B19"/>
    <mergeCell ref="K13:M13"/>
    <mergeCell ref="K12:M12"/>
    <mergeCell ref="K15:M15"/>
    <mergeCell ref="L19:M19"/>
    <mergeCell ref="F4:H4"/>
    <mergeCell ref="D19:F19"/>
    <mergeCell ref="D16:F16"/>
    <mergeCell ref="D15:F15"/>
    <mergeCell ref="D14:F14"/>
    <mergeCell ref="D13:F13"/>
    <mergeCell ref="D12:F12"/>
    <mergeCell ref="D11:F11"/>
    <mergeCell ref="D10:F10"/>
    <mergeCell ref="D8:F8"/>
  </mergeCells>
  <conditionalFormatting sqref="G15:H16 G19:H19 G17:G18">
    <cfRule type="cellIs" dxfId="1" priority="1" operator="equal">
      <formula>0</formula>
    </cfRule>
  </conditionalFormatting>
  <conditionalFormatting sqref="E18">
    <cfRule type="expression" dxfId="0" priority="72">
      <formula>$K$12&lt;&gt;"AUXÍLIO À PESQUISA - PROJETO TEMÁTICO"</formula>
    </cfRule>
  </conditionalFormatting>
  <dataValidations count="2">
    <dataValidation type="list" allowBlank="1" showInputMessage="1" showErrorMessage="1" promptTitle="Pesquisadores Principais" prompt="Somente Temático_x000a_Incluindo o Solicitante" sqref="E18">
      <formula1>$P$7:$P$16</formula1>
    </dataValidation>
    <dataValidation type="list" allowBlank="1" showInputMessage="1" showErrorMessage="1" promptTitle="Duração (anos)" prompt=" " sqref="F18">
      <formula1>$P$7:$P$12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W42"/>
  <sheetViews>
    <sheetView showGridLines="0" topLeftCell="XFD1048576" workbookViewId="0">
      <selection activeCell="XFD29" sqref="A1:XFD29"/>
    </sheetView>
  </sheetViews>
  <sheetFormatPr defaultColWidth="0" defaultRowHeight="15" customHeight="1" zeroHeight="1"/>
  <cols>
    <col min="1" max="1" width="2.5703125" style="766" hidden="1" customWidth="1"/>
    <col min="2" max="2" width="8.7109375" style="766" hidden="1" customWidth="1"/>
    <col min="3" max="4" width="12.140625" style="766" hidden="1" customWidth="1"/>
    <col min="5" max="5" width="12.28515625" style="766" hidden="1" customWidth="1"/>
    <col min="6" max="7" width="11.5703125" style="766" hidden="1" customWidth="1"/>
    <col min="8" max="8" width="11" style="766" hidden="1" customWidth="1"/>
    <col min="9" max="9" width="15.28515625" style="766" hidden="1" customWidth="1"/>
    <col min="10" max="10" width="2.140625" style="766" hidden="1" customWidth="1"/>
    <col min="11" max="11" width="3.140625" style="766" hidden="1" customWidth="1"/>
    <col min="12" max="12" width="3.28515625" style="766" hidden="1" customWidth="1"/>
    <col min="13" max="13" width="2.28515625" style="827" hidden="1" customWidth="1"/>
    <col min="14" max="14" width="12.7109375" style="766" hidden="1" customWidth="1"/>
    <col min="15" max="15" width="2.28515625" style="766" hidden="1" customWidth="1"/>
    <col min="16" max="16" width="22.140625" style="766" hidden="1" customWidth="1"/>
    <col min="17" max="17" width="5.85546875" style="827" hidden="1" customWidth="1"/>
    <col min="18" max="36" width="2.5703125" style="766" hidden="1" customWidth="1"/>
    <col min="37" max="49" width="2.5703125" style="828" hidden="1" customWidth="1"/>
    <col min="50" max="16384" width="9.140625" style="828" hidden="1"/>
  </cols>
  <sheetData>
    <row r="1" spans="1:18" ht="15" hidden="1" customHeight="1">
      <c r="A1" s="826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38"/>
      <c r="N1" s="826"/>
      <c r="O1" s="826"/>
    </row>
    <row r="2" spans="1:18" ht="15" hidden="1" customHeight="1">
      <c r="A2" s="826"/>
      <c r="B2" s="1283" t="s">
        <v>314</v>
      </c>
      <c r="C2" s="839" t="s">
        <v>315</v>
      </c>
      <c r="D2" s="839" t="s">
        <v>315</v>
      </c>
      <c r="E2" s="839" t="s">
        <v>376</v>
      </c>
      <c r="F2" s="839" t="s">
        <v>316</v>
      </c>
      <c r="G2" s="839" t="s">
        <v>316</v>
      </c>
      <c r="H2" s="840"/>
      <c r="I2" s="841" t="s">
        <v>385</v>
      </c>
      <c r="J2" s="840"/>
      <c r="K2" s="1286" t="s">
        <v>317</v>
      </c>
      <c r="L2" s="842">
        <v>16</v>
      </c>
      <c r="M2" s="838"/>
      <c r="O2" s="826"/>
      <c r="P2" s="829"/>
      <c r="Q2" s="830"/>
      <c r="R2" s="776"/>
    </row>
    <row r="3" spans="1:18" ht="15" hidden="1" customHeight="1">
      <c r="A3" s="826"/>
      <c r="B3" s="1283"/>
      <c r="C3" s="843">
        <v>41365</v>
      </c>
      <c r="D3" s="843">
        <v>41000</v>
      </c>
      <c r="E3" s="843">
        <v>40634</v>
      </c>
      <c r="F3" s="843">
        <v>40633</v>
      </c>
      <c r="G3" s="843">
        <v>40237</v>
      </c>
      <c r="H3" s="844"/>
      <c r="I3" s="845">
        <v>1</v>
      </c>
      <c r="J3" s="844"/>
      <c r="K3" s="1286"/>
      <c r="L3" s="846">
        <f>L2+1</f>
        <v>17</v>
      </c>
      <c r="M3" s="838"/>
      <c r="O3" s="826"/>
      <c r="P3" s="828"/>
      <c r="Q3" s="828"/>
      <c r="R3" s="776"/>
    </row>
    <row r="4" spans="1:18" ht="15" hidden="1" customHeight="1">
      <c r="A4" s="826"/>
      <c r="B4" s="847" t="s">
        <v>129</v>
      </c>
      <c r="C4" s="848">
        <v>351.9</v>
      </c>
      <c r="D4" s="849">
        <v>332.1</v>
      </c>
      <c r="E4" s="850">
        <v>317.39999999999998</v>
      </c>
      <c r="F4" s="851">
        <v>299.10000000000002</v>
      </c>
      <c r="G4" s="851">
        <v>268.2</v>
      </c>
      <c r="H4" s="852"/>
      <c r="I4" s="853">
        <v>2</v>
      </c>
      <c r="J4" s="852"/>
      <c r="K4" s="1286"/>
      <c r="L4" s="846">
        <f t="shared" ref="L4:L26" si="0">L3+1</f>
        <v>18</v>
      </c>
      <c r="M4" s="838"/>
      <c r="O4" s="826"/>
      <c r="P4" s="828"/>
      <c r="Q4" s="828"/>
      <c r="R4" s="832"/>
    </row>
    <row r="5" spans="1:18" ht="15" hidden="1" customHeight="1">
      <c r="A5" s="826"/>
      <c r="B5" s="847" t="s">
        <v>153</v>
      </c>
      <c r="C5" s="848">
        <v>703.2</v>
      </c>
      <c r="D5" s="849">
        <v>663.9</v>
      </c>
      <c r="E5" s="850">
        <v>634.79999999999995</v>
      </c>
      <c r="F5" s="851">
        <v>598.5</v>
      </c>
      <c r="G5" s="851">
        <v>536.4</v>
      </c>
      <c r="H5" s="852"/>
      <c r="I5" s="845">
        <v>3</v>
      </c>
      <c r="J5" s="852"/>
      <c r="K5" s="1286"/>
      <c r="L5" s="846">
        <f t="shared" si="0"/>
        <v>19</v>
      </c>
      <c r="M5" s="838"/>
      <c r="O5" s="826"/>
      <c r="P5" s="828"/>
      <c r="Q5" s="828"/>
      <c r="R5" s="833"/>
    </row>
    <row r="6" spans="1:18" ht="15" hidden="1" customHeight="1">
      <c r="A6" s="826"/>
      <c r="B6" s="847" t="s">
        <v>128</v>
      </c>
      <c r="C6" s="848">
        <v>984.3</v>
      </c>
      <c r="D6" s="849">
        <v>929.1</v>
      </c>
      <c r="E6" s="850">
        <v>888.3</v>
      </c>
      <c r="F6" s="851">
        <v>837.6</v>
      </c>
      <c r="G6" s="851">
        <v>750.9</v>
      </c>
      <c r="H6" s="852"/>
      <c r="I6" s="845">
        <v>4</v>
      </c>
      <c r="J6" s="852"/>
      <c r="K6" s="1286"/>
      <c r="L6" s="846">
        <f t="shared" si="0"/>
        <v>20</v>
      </c>
      <c r="M6" s="838"/>
      <c r="O6" s="826"/>
      <c r="P6" s="828"/>
      <c r="Q6" s="828"/>
      <c r="R6" s="833"/>
    </row>
    <row r="7" spans="1:18" ht="15" hidden="1" customHeight="1">
      <c r="A7" s="826"/>
      <c r="B7" s="847" t="s">
        <v>130</v>
      </c>
      <c r="C7" s="848">
        <v>2488.1999999999998</v>
      </c>
      <c r="D7" s="849">
        <v>2349.3000000000002</v>
      </c>
      <c r="E7" s="850">
        <v>2246.1</v>
      </c>
      <c r="F7" s="851">
        <v>2117.6999999999998</v>
      </c>
      <c r="G7" s="851">
        <v>1898.4</v>
      </c>
      <c r="H7" s="852"/>
      <c r="I7" s="845">
        <v>5</v>
      </c>
      <c r="J7" s="852"/>
      <c r="K7" s="1286"/>
      <c r="L7" s="846">
        <f t="shared" si="0"/>
        <v>21</v>
      </c>
      <c r="M7" s="838"/>
      <c r="O7" s="826"/>
      <c r="P7" s="828"/>
      <c r="Q7" s="828"/>
      <c r="R7" s="833"/>
    </row>
    <row r="8" spans="1:18" ht="15" hidden="1" customHeight="1">
      <c r="A8" s="826"/>
      <c r="B8" s="847" t="s">
        <v>131</v>
      </c>
      <c r="C8" s="848">
        <v>4076.7</v>
      </c>
      <c r="D8" s="849">
        <v>3849</v>
      </c>
      <c r="E8" s="850">
        <v>3679.8</v>
      </c>
      <c r="F8" s="851">
        <v>3469.8</v>
      </c>
      <c r="G8" s="851">
        <v>3110.4</v>
      </c>
      <c r="H8" s="852"/>
      <c r="I8" s="845">
        <v>6</v>
      </c>
      <c r="J8" s="852"/>
      <c r="K8" s="1286"/>
      <c r="L8" s="846">
        <f t="shared" si="0"/>
        <v>22</v>
      </c>
      <c r="O8" s="826"/>
      <c r="P8" s="828"/>
      <c r="Q8" s="828"/>
      <c r="R8" s="833"/>
    </row>
    <row r="9" spans="1:18" ht="15" hidden="1" customHeight="1">
      <c r="A9" s="826"/>
      <c r="B9" s="847" t="s">
        <v>132</v>
      </c>
      <c r="C9" s="848">
        <v>5908.8</v>
      </c>
      <c r="D9" s="849">
        <v>5578.8</v>
      </c>
      <c r="E9" s="850">
        <v>5333.4</v>
      </c>
      <c r="F9" s="851">
        <v>5028.8999999999996</v>
      </c>
      <c r="G9" s="851">
        <v>4508.1000000000004</v>
      </c>
      <c r="H9" s="852"/>
      <c r="I9" s="845">
        <v>7</v>
      </c>
      <c r="J9" s="852"/>
      <c r="K9" s="1286"/>
      <c r="L9" s="846">
        <f t="shared" si="0"/>
        <v>23</v>
      </c>
      <c r="O9" s="826"/>
      <c r="P9" s="831"/>
      <c r="R9" s="833"/>
    </row>
    <row r="10" spans="1:18" ht="15" hidden="1" customHeight="1">
      <c r="A10" s="826"/>
      <c r="B10" s="826"/>
      <c r="C10" s="826"/>
      <c r="D10" s="826"/>
      <c r="E10" s="826"/>
      <c r="F10" s="826"/>
      <c r="G10" s="826"/>
      <c r="H10" s="826"/>
      <c r="I10" s="845">
        <v>8</v>
      </c>
      <c r="J10" s="826"/>
      <c r="K10" s="1286"/>
      <c r="L10" s="846">
        <f t="shared" si="0"/>
        <v>24</v>
      </c>
      <c r="O10" s="826"/>
      <c r="P10" s="1279"/>
      <c r="Q10" s="834"/>
      <c r="R10" s="833"/>
    </row>
    <row r="11" spans="1:18" ht="15" hidden="1" customHeight="1">
      <c r="A11" s="826"/>
      <c r="I11" s="845">
        <v>9</v>
      </c>
      <c r="J11" s="826"/>
      <c r="K11" s="1286"/>
      <c r="L11" s="846">
        <f t="shared" si="0"/>
        <v>25</v>
      </c>
      <c r="O11" s="826"/>
      <c r="P11" s="1279"/>
      <c r="Q11" s="834"/>
      <c r="R11" s="833"/>
    </row>
    <row r="12" spans="1:18" ht="15" hidden="1" customHeight="1">
      <c r="A12" s="826"/>
      <c r="I12" s="845">
        <v>10</v>
      </c>
      <c r="J12" s="826"/>
      <c r="K12" s="1286"/>
      <c r="L12" s="846">
        <f t="shared" si="0"/>
        <v>26</v>
      </c>
      <c r="O12" s="826"/>
    </row>
    <row r="13" spans="1:18" ht="15" hidden="1" customHeight="1">
      <c r="A13" s="826"/>
      <c r="J13" s="826"/>
      <c r="K13" s="1286"/>
      <c r="L13" s="846">
        <f t="shared" si="0"/>
        <v>27</v>
      </c>
      <c r="O13" s="835"/>
      <c r="P13" s="776"/>
    </row>
    <row r="14" spans="1:18" ht="15" hidden="1" customHeight="1">
      <c r="A14" s="826"/>
      <c r="B14" s="1284" t="s">
        <v>314</v>
      </c>
      <c r="C14" s="839" t="s">
        <v>315</v>
      </c>
      <c r="D14" s="839" t="s">
        <v>315</v>
      </c>
      <c r="E14" s="839" t="s">
        <v>376</v>
      </c>
      <c r="F14" s="839" t="s">
        <v>316</v>
      </c>
      <c r="G14" s="839" t="s">
        <v>316</v>
      </c>
      <c r="H14" s="839" t="s">
        <v>376</v>
      </c>
      <c r="I14" s="854" t="s">
        <v>376</v>
      </c>
      <c r="J14" s="826"/>
      <c r="K14" s="1286"/>
      <c r="L14" s="846">
        <f t="shared" si="0"/>
        <v>28</v>
      </c>
      <c r="O14" s="835"/>
      <c r="P14" s="776"/>
    </row>
    <row r="15" spans="1:18" ht="15" hidden="1" customHeight="1">
      <c r="A15" s="826"/>
      <c r="B15" s="1285"/>
      <c r="C15" s="843">
        <v>41365</v>
      </c>
      <c r="D15" s="843">
        <v>41000</v>
      </c>
      <c r="E15" s="843">
        <v>40634</v>
      </c>
      <c r="F15" s="843">
        <v>40633</v>
      </c>
      <c r="G15" s="843">
        <v>40237</v>
      </c>
      <c r="H15" s="855">
        <v>2009</v>
      </c>
      <c r="I15" s="856">
        <v>2003</v>
      </c>
      <c r="J15" s="826"/>
      <c r="K15" s="1286"/>
      <c r="L15" s="846">
        <f t="shared" si="0"/>
        <v>29</v>
      </c>
      <c r="O15" s="835"/>
      <c r="P15" s="776"/>
    </row>
    <row r="16" spans="1:18" ht="15" hidden="1" customHeight="1">
      <c r="A16" s="826"/>
      <c r="B16" s="857" t="s">
        <v>274</v>
      </c>
      <c r="C16" s="848">
        <v>557.1</v>
      </c>
      <c r="D16" s="858">
        <v>525.9</v>
      </c>
      <c r="E16" s="859">
        <v>502.8</v>
      </c>
      <c r="F16" s="860">
        <v>474</v>
      </c>
      <c r="G16" s="860">
        <v>424.8</v>
      </c>
      <c r="H16" s="861">
        <v>396</v>
      </c>
      <c r="I16" s="862">
        <v>330</v>
      </c>
      <c r="J16" s="826"/>
      <c r="K16" s="1286"/>
      <c r="L16" s="846">
        <f t="shared" si="0"/>
        <v>30</v>
      </c>
      <c r="O16" s="835"/>
      <c r="P16" s="776"/>
    </row>
    <row r="17" spans="1:20" ht="15" hidden="1" customHeight="1">
      <c r="A17" s="826"/>
      <c r="B17" s="857" t="s">
        <v>379</v>
      </c>
      <c r="C17" s="848">
        <v>1636.8</v>
      </c>
      <c r="D17" s="863" t="s">
        <v>366</v>
      </c>
      <c r="E17" s="859">
        <v>1477.2</v>
      </c>
      <c r="F17" s="860">
        <v>1392.9</v>
      </c>
      <c r="G17" s="860">
        <v>1248.5999999999999</v>
      </c>
      <c r="H17" s="861">
        <v>1164</v>
      </c>
      <c r="I17" s="862">
        <v>970</v>
      </c>
      <c r="J17" s="826"/>
      <c r="K17" s="1286"/>
      <c r="L17" s="846">
        <f t="shared" si="0"/>
        <v>31</v>
      </c>
      <c r="O17" s="835"/>
      <c r="P17" s="776"/>
    </row>
    <row r="18" spans="1:20" ht="15" hidden="1" customHeight="1">
      <c r="A18" s="826"/>
      <c r="B18" s="857" t="s">
        <v>373</v>
      </c>
      <c r="C18" s="848">
        <v>1737.6</v>
      </c>
      <c r="D18" s="864">
        <v>1640.4</v>
      </c>
      <c r="E18" s="859">
        <v>1568.4</v>
      </c>
      <c r="F18" s="860">
        <v>1478.7</v>
      </c>
      <c r="G18" s="860">
        <v>1325.7</v>
      </c>
      <c r="H18" s="861">
        <v>1236</v>
      </c>
      <c r="I18" s="862">
        <v>1030</v>
      </c>
      <c r="J18" s="826"/>
      <c r="K18" s="1286"/>
      <c r="L18" s="846">
        <f t="shared" si="0"/>
        <v>32</v>
      </c>
      <c r="M18" s="838"/>
      <c r="O18" s="835"/>
      <c r="P18" s="776"/>
    </row>
    <row r="19" spans="1:20" ht="15" hidden="1" customHeight="1">
      <c r="A19" s="826"/>
      <c r="B19" s="857" t="s">
        <v>375</v>
      </c>
      <c r="C19" s="848">
        <v>2412.6</v>
      </c>
      <c r="D19" s="864">
        <v>2277.9</v>
      </c>
      <c r="E19" s="859">
        <v>2177.701</v>
      </c>
      <c r="F19" s="860">
        <v>2053.1999999999998</v>
      </c>
      <c r="G19" s="860">
        <v>1840.5</v>
      </c>
      <c r="H19" s="861">
        <v>1716</v>
      </c>
      <c r="I19" s="862">
        <v>1430</v>
      </c>
      <c r="K19" s="1286"/>
      <c r="L19" s="846">
        <f t="shared" si="0"/>
        <v>33</v>
      </c>
      <c r="M19" s="838"/>
      <c r="O19" s="835"/>
      <c r="P19" s="776"/>
    </row>
    <row r="20" spans="1:20" ht="15" hidden="1" customHeight="1">
      <c r="A20" s="826"/>
      <c r="B20" s="857" t="s">
        <v>374</v>
      </c>
      <c r="C20" s="848">
        <v>2985.9</v>
      </c>
      <c r="D20" s="864">
        <v>2819.1</v>
      </c>
      <c r="E20" s="865">
        <v>2695.2</v>
      </c>
      <c r="F20" s="860">
        <v>2541.3000000000002</v>
      </c>
      <c r="G20" s="860">
        <v>2278.1999999999998</v>
      </c>
      <c r="H20" s="861">
        <v>2124</v>
      </c>
      <c r="I20" s="862">
        <v>1770</v>
      </c>
      <c r="K20" s="1286"/>
      <c r="L20" s="846">
        <f t="shared" si="0"/>
        <v>34</v>
      </c>
      <c r="M20" s="838"/>
      <c r="O20" s="835"/>
      <c r="P20" s="776"/>
    </row>
    <row r="21" spans="1:20" ht="15" hidden="1" customHeight="1">
      <c r="A21" s="826"/>
      <c r="B21" s="857" t="s">
        <v>335</v>
      </c>
      <c r="C21" s="848">
        <v>5908.8</v>
      </c>
      <c r="D21" s="718">
        <v>5578.8</v>
      </c>
      <c r="E21" s="859">
        <v>5333.4</v>
      </c>
      <c r="F21" s="860">
        <v>5028.8999999999996</v>
      </c>
      <c r="G21" s="860">
        <v>4508.1000000000004</v>
      </c>
      <c r="H21" s="861">
        <v>4203.1400000000003</v>
      </c>
      <c r="I21" s="862">
        <v>2570</v>
      </c>
      <c r="K21" s="1286"/>
      <c r="L21" s="846">
        <f t="shared" si="0"/>
        <v>35</v>
      </c>
      <c r="M21" s="838"/>
      <c r="O21" s="835"/>
      <c r="P21" s="776"/>
    </row>
    <row r="22" spans="1:20" ht="15" hidden="1" customHeight="1">
      <c r="A22" s="826"/>
      <c r="B22" s="826"/>
      <c r="C22" s="826"/>
      <c r="D22" s="826"/>
      <c r="E22" s="826"/>
      <c r="F22" s="826"/>
      <c r="G22" s="826"/>
      <c r="H22" s="826"/>
      <c r="K22" s="1286"/>
      <c r="L22" s="846">
        <f t="shared" si="0"/>
        <v>36</v>
      </c>
      <c r="M22" s="838"/>
      <c r="N22" s="826"/>
      <c r="O22" s="835"/>
      <c r="P22" s="776"/>
    </row>
    <row r="23" spans="1:20" ht="15" hidden="1" customHeight="1">
      <c r="A23" s="826"/>
      <c r="B23" s="1280" t="s">
        <v>367</v>
      </c>
      <c r="C23" s="1281"/>
      <c r="D23" s="1281"/>
      <c r="E23" s="1282"/>
      <c r="F23" s="826"/>
      <c r="G23" s="826"/>
      <c r="H23" s="826"/>
      <c r="K23" s="1286"/>
      <c r="L23" s="846">
        <f t="shared" si="0"/>
        <v>37</v>
      </c>
      <c r="M23" s="838"/>
      <c r="N23" s="826"/>
      <c r="O23" s="835"/>
      <c r="P23" s="776"/>
    </row>
    <row r="24" spans="1:20" ht="15" hidden="1" customHeight="1">
      <c r="A24" s="826"/>
      <c r="B24" s="1290" t="s">
        <v>368</v>
      </c>
      <c r="C24" s="1291"/>
      <c r="D24" s="1292"/>
      <c r="E24" s="866" t="s">
        <v>350</v>
      </c>
      <c r="F24" s="826"/>
      <c r="G24" s="826"/>
      <c r="H24" s="826"/>
      <c r="K24" s="1286"/>
      <c r="L24" s="846">
        <f t="shared" si="0"/>
        <v>38</v>
      </c>
      <c r="M24" s="838"/>
      <c r="N24" s="826"/>
      <c r="O24" s="835"/>
      <c r="P24" s="776"/>
    </row>
    <row r="25" spans="1:20" ht="15" hidden="1" customHeight="1">
      <c r="A25" s="826"/>
      <c r="B25" s="1287" t="s">
        <v>369</v>
      </c>
      <c r="C25" s="1288"/>
      <c r="D25" s="1289"/>
      <c r="E25" s="867">
        <v>0.1</v>
      </c>
      <c r="F25" s="826"/>
      <c r="G25" s="826"/>
      <c r="H25" s="826"/>
      <c r="J25" s="826"/>
      <c r="K25" s="1286"/>
      <c r="L25" s="846">
        <f t="shared" si="0"/>
        <v>39</v>
      </c>
      <c r="M25" s="838"/>
      <c r="N25" s="826"/>
      <c r="O25" s="835"/>
      <c r="P25" s="776"/>
    </row>
    <row r="26" spans="1:20" ht="11.25" hidden="1" customHeight="1">
      <c r="A26" s="826"/>
      <c r="B26" s="1287" t="s">
        <v>370</v>
      </c>
      <c r="C26" s="1288"/>
      <c r="D26" s="1289"/>
      <c r="E26" s="867">
        <v>0.1</v>
      </c>
      <c r="F26" s="826"/>
      <c r="G26" s="826"/>
      <c r="H26" s="826"/>
      <c r="J26" s="826"/>
      <c r="K26" s="1286"/>
      <c r="L26" s="868">
        <f t="shared" si="0"/>
        <v>40</v>
      </c>
      <c r="M26" s="838"/>
      <c r="N26" s="826"/>
      <c r="O26" s="835"/>
      <c r="P26" s="776"/>
    </row>
    <row r="27" spans="1:20" ht="15" hidden="1" customHeight="1">
      <c r="B27" s="1287" t="s">
        <v>371</v>
      </c>
      <c r="C27" s="1288"/>
      <c r="D27" s="1289"/>
      <c r="E27" s="867">
        <v>0.3</v>
      </c>
      <c r="F27" s="826"/>
      <c r="G27" s="826"/>
      <c r="H27" s="826"/>
      <c r="O27" s="776"/>
      <c r="P27" s="776"/>
    </row>
    <row r="28" spans="1:20" ht="15" hidden="1" customHeight="1">
      <c r="B28" s="1287" t="s">
        <v>372</v>
      </c>
      <c r="C28" s="1288"/>
      <c r="D28" s="1289"/>
      <c r="E28" s="867">
        <v>0.15</v>
      </c>
      <c r="F28" s="826"/>
      <c r="G28" s="826"/>
      <c r="H28" s="826"/>
      <c r="I28" s="826"/>
      <c r="O28" s="776"/>
      <c r="P28" s="776"/>
    </row>
    <row r="29" spans="1:20" ht="15" hidden="1" customHeight="1"/>
    <row r="30" spans="1:20" ht="15" hidden="1" customHeight="1">
      <c r="P30" s="776"/>
      <c r="Q30" s="830"/>
      <c r="R30" s="776"/>
      <c r="S30" s="776"/>
      <c r="T30" s="776"/>
    </row>
    <row r="31" spans="1:20" ht="15" hidden="1" customHeight="1">
      <c r="P31" s="776"/>
      <c r="Q31" s="830"/>
      <c r="R31" s="776"/>
      <c r="S31" s="776"/>
      <c r="T31" s="776"/>
    </row>
    <row r="32" spans="1:20" ht="15" hidden="1" customHeight="1">
      <c r="P32" s="829"/>
      <c r="Q32" s="830"/>
      <c r="R32" s="776"/>
      <c r="S32" s="776"/>
      <c r="T32" s="776"/>
    </row>
    <row r="33" spans="16:20" ht="15" hidden="1" customHeight="1">
      <c r="P33" s="836"/>
      <c r="Q33" s="830"/>
      <c r="R33" s="776"/>
      <c r="S33" s="776"/>
      <c r="T33" s="776"/>
    </row>
    <row r="34" spans="16:20" ht="15" hidden="1" customHeight="1">
      <c r="P34" s="832"/>
      <c r="Q34" s="837"/>
      <c r="R34" s="832"/>
      <c r="S34" s="776"/>
      <c r="T34" s="776"/>
    </row>
    <row r="35" spans="16:20" ht="15" hidden="1" customHeight="1">
      <c r="P35" s="833"/>
      <c r="Q35" s="834"/>
      <c r="R35" s="833"/>
      <c r="S35" s="776"/>
      <c r="T35" s="776"/>
    </row>
    <row r="36" spans="16:20" ht="15" hidden="1" customHeight="1">
      <c r="P36" s="833"/>
      <c r="Q36" s="834"/>
      <c r="R36" s="833"/>
      <c r="S36" s="776"/>
      <c r="T36" s="776"/>
    </row>
    <row r="37" spans="16:20" ht="15" hidden="1" customHeight="1">
      <c r="P37" s="833"/>
      <c r="Q37" s="834"/>
      <c r="R37" s="833"/>
      <c r="S37" s="776"/>
      <c r="T37" s="776"/>
    </row>
    <row r="38" spans="16:20" ht="15" hidden="1" customHeight="1">
      <c r="P38" s="833"/>
      <c r="Q38" s="834"/>
      <c r="R38" s="833"/>
      <c r="S38" s="776"/>
      <c r="T38" s="776"/>
    </row>
    <row r="39" spans="16:20" ht="15" hidden="1" customHeight="1">
      <c r="P39" s="833"/>
      <c r="Q39" s="834"/>
      <c r="R39" s="833"/>
      <c r="S39" s="776"/>
      <c r="T39" s="776"/>
    </row>
    <row r="40" spans="16:20" ht="15" hidden="1" customHeight="1">
      <c r="P40" s="1279"/>
      <c r="Q40" s="834"/>
      <c r="R40" s="833"/>
      <c r="S40" s="776"/>
      <c r="T40" s="776"/>
    </row>
    <row r="41" spans="16:20" ht="15" hidden="1" customHeight="1">
      <c r="P41" s="1279"/>
      <c r="Q41" s="834"/>
      <c r="R41" s="833"/>
      <c r="S41" s="776"/>
      <c r="T41" s="776"/>
    </row>
    <row r="42" spans="16:20" ht="15" hidden="1" customHeight="1">
      <c r="P42" s="776"/>
      <c r="Q42" s="830"/>
      <c r="R42" s="776"/>
      <c r="S42" s="776"/>
      <c r="T42" s="776"/>
    </row>
  </sheetData>
  <mergeCells count="11">
    <mergeCell ref="P40:P41"/>
    <mergeCell ref="B23:E23"/>
    <mergeCell ref="B2:B3"/>
    <mergeCell ref="B14:B15"/>
    <mergeCell ref="K2:K26"/>
    <mergeCell ref="P10:P11"/>
    <mergeCell ref="B26:D26"/>
    <mergeCell ref="B27:D27"/>
    <mergeCell ref="B28:D28"/>
    <mergeCell ref="B24:D24"/>
    <mergeCell ref="B25:D2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911" t="s">
        <v>250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913"/>
      <c r="F10" s="913"/>
      <c r="G10" s="913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967" t="s">
        <v>134</v>
      </c>
      <c r="C14" s="968"/>
      <c r="D14" s="328" t="s">
        <v>35</v>
      </c>
      <c r="E14" s="86" t="s">
        <v>36</v>
      </c>
      <c r="F14" s="236">
        <v>1</v>
      </c>
      <c r="G14" s="119"/>
      <c r="I14" s="967" t="s">
        <v>138</v>
      </c>
      <c r="J14" s="968"/>
      <c r="K14" s="91"/>
      <c r="L14" s="86" t="s">
        <v>36</v>
      </c>
      <c r="M14" s="90"/>
      <c r="N14" s="1010"/>
      <c r="O14" s="967" t="s">
        <v>135</v>
      </c>
      <c r="P14" s="968"/>
      <c r="Q14" s="91"/>
      <c r="R14" s="86" t="s">
        <v>36</v>
      </c>
      <c r="S14" s="1019"/>
      <c r="T14" s="1020"/>
      <c r="U14" s="468"/>
      <c r="W14" s="684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1010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967" t="s">
        <v>136</v>
      </c>
      <c r="C16" s="968"/>
      <c r="D16" s="91"/>
      <c r="E16" s="86" t="s">
        <v>36</v>
      </c>
      <c r="F16" s="572"/>
      <c r="G16" s="138"/>
      <c r="H16" s="93"/>
      <c r="I16" s="967" t="s">
        <v>137</v>
      </c>
      <c r="J16" s="968"/>
      <c r="K16" s="91"/>
      <c r="L16" s="86" t="s">
        <v>36</v>
      </c>
      <c r="M16" s="572"/>
      <c r="N16" s="1010"/>
      <c r="O16" s="967" t="s">
        <v>175</v>
      </c>
      <c r="P16" s="968"/>
      <c r="Q16" s="91"/>
      <c r="R16" s="86" t="s">
        <v>36</v>
      </c>
      <c r="S16" s="1019"/>
      <c r="T16" s="1020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970" t="s">
        <v>143</v>
      </c>
      <c r="C18" s="971"/>
      <c r="D18" s="969" t="str">
        <f>IF(SUM(Q22:S61,Q69:S115)=0,"",SUM(Q22:S61,Q69:S115))</f>
        <v/>
      </c>
      <c r="E18" s="969"/>
      <c r="F18" s="969"/>
      <c r="G18" s="969"/>
      <c r="H18" s="969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977" t="s">
        <v>1</v>
      </c>
      <c r="C20" s="1006" t="s">
        <v>7</v>
      </c>
      <c r="D20" s="1000" t="s">
        <v>8</v>
      </c>
      <c r="E20" s="1001"/>
      <c r="F20" s="1001"/>
      <c r="G20" s="1001"/>
      <c r="H20" s="1001"/>
      <c r="I20" s="1001"/>
      <c r="J20" s="1001"/>
      <c r="K20" s="1002"/>
      <c r="L20" s="981" t="s">
        <v>179</v>
      </c>
      <c r="M20" s="923" t="s">
        <v>80</v>
      </c>
      <c r="N20" s="981" t="s">
        <v>3</v>
      </c>
      <c r="O20" s="1011" t="s">
        <v>180</v>
      </c>
      <c r="P20" s="1012"/>
      <c r="Q20" s="1011" t="s">
        <v>181</v>
      </c>
      <c r="R20" s="1021"/>
      <c r="S20" s="1012"/>
      <c r="T20" s="945" t="s">
        <v>2</v>
      </c>
      <c r="U20" s="472"/>
      <c r="W20" s="169"/>
    </row>
    <row r="21" spans="1:26" s="42" customFormat="1" ht="20.25" customHeight="1" thickBot="1">
      <c r="A21" s="354"/>
      <c r="B21" s="978"/>
      <c r="C21" s="1007"/>
      <c r="D21" s="1003"/>
      <c r="E21" s="1004"/>
      <c r="F21" s="1004"/>
      <c r="G21" s="1004"/>
      <c r="H21" s="1004"/>
      <c r="I21" s="1004"/>
      <c r="J21" s="1004"/>
      <c r="K21" s="1005"/>
      <c r="L21" s="982"/>
      <c r="M21" s="1008"/>
      <c r="N21" s="1008"/>
      <c r="O21" s="1013"/>
      <c r="P21" s="1014"/>
      <c r="Q21" s="1022"/>
      <c r="R21" s="1023"/>
      <c r="S21" s="1024"/>
      <c r="T21" s="979"/>
      <c r="U21" s="473"/>
      <c r="V21" s="100"/>
      <c r="W21" s="101"/>
    </row>
    <row r="22" spans="1:26" s="43" customFormat="1" ht="23.1" customHeight="1">
      <c r="A22" s="344"/>
      <c r="B22" s="377"/>
      <c r="C22" s="102"/>
      <c r="D22" s="987"/>
      <c r="E22" s="988"/>
      <c r="F22" s="988"/>
      <c r="G22" s="988"/>
      <c r="H22" s="988"/>
      <c r="I22" s="988"/>
      <c r="J22" s="988"/>
      <c r="K22" s="988"/>
      <c r="L22" s="271"/>
      <c r="M22" s="332"/>
      <c r="N22" s="333"/>
      <c r="O22" s="975" t="str">
        <f>IF(C22*N22=0,"",C22*N22)</f>
        <v/>
      </c>
      <c r="P22" s="976"/>
      <c r="Q22" s="966" t="str">
        <f>IF(ISERROR(INDEX($W$22:$W$27,MATCH(M22,$V$22:$V$27,0))*O22),"",INDEX($W$22:$W$27,MATCH(M22,$V$22:$V$27,0))*O22)</f>
        <v/>
      </c>
      <c r="R22" s="966"/>
      <c r="S22" s="966"/>
      <c r="T22" s="571"/>
      <c r="U22" s="474"/>
      <c r="V22" s="678" t="str">
        <f>D14</f>
        <v>USD</v>
      </c>
      <c r="W22" s="679">
        <f>F14</f>
        <v>1</v>
      </c>
    </row>
    <row r="23" spans="1:26" s="43" customFormat="1" ht="23.1" customHeight="1">
      <c r="A23" s="481"/>
      <c r="B23" s="376"/>
      <c r="C23" s="102"/>
      <c r="D23" s="956"/>
      <c r="E23" s="957"/>
      <c r="F23" s="957"/>
      <c r="G23" s="957"/>
      <c r="H23" s="957"/>
      <c r="I23" s="957"/>
      <c r="J23" s="957"/>
      <c r="K23" s="957"/>
      <c r="L23" s="271"/>
      <c r="M23" s="332"/>
      <c r="N23" s="149"/>
      <c r="O23" s="975" t="str">
        <f t="shared" ref="O23:O61" si="0">IF(C23*N23=0,"",C23*N23)</f>
        <v/>
      </c>
      <c r="P23" s="976"/>
      <c r="Q23" s="966" t="str">
        <f t="shared" ref="Q23:Q61" si="1">IF(ISERROR(INDEX($W$22:$W$27,MATCH(M23,$V$22:$V$27,0))*O23),"",INDEX($W$22:$W$27,MATCH(M23,$V$22:$V$27,0))*O23)</f>
        <v/>
      </c>
      <c r="R23" s="966"/>
      <c r="S23" s="966"/>
      <c r="T23" s="570"/>
      <c r="U23" s="474"/>
      <c r="V23" s="678" t="str">
        <f>IF(K14=0,"",K14)</f>
        <v/>
      </c>
      <c r="W23" s="679">
        <f>M14</f>
        <v>0</v>
      </c>
    </row>
    <row r="24" spans="1:26" s="43" customFormat="1" ht="23.1" customHeight="1">
      <c r="A24" s="481"/>
      <c r="B24" s="376"/>
      <c r="C24" s="102"/>
      <c r="D24" s="956"/>
      <c r="E24" s="957"/>
      <c r="F24" s="957"/>
      <c r="G24" s="957"/>
      <c r="H24" s="957"/>
      <c r="I24" s="957"/>
      <c r="J24" s="957"/>
      <c r="K24" s="957"/>
      <c r="L24" s="271"/>
      <c r="M24" s="332"/>
      <c r="N24" s="149"/>
      <c r="O24" s="975" t="str">
        <f t="shared" si="0"/>
        <v/>
      </c>
      <c r="P24" s="976"/>
      <c r="Q24" s="966" t="str">
        <f t="shared" si="1"/>
        <v/>
      </c>
      <c r="R24" s="966"/>
      <c r="S24" s="966"/>
      <c r="T24" s="570"/>
      <c r="U24" s="474"/>
      <c r="V24" s="678" t="str">
        <f>IF(Q14=0,"",Q14)</f>
        <v/>
      </c>
      <c r="W24" s="679">
        <f>S14</f>
        <v>0</v>
      </c>
    </row>
    <row r="25" spans="1:26" s="43" customFormat="1" ht="23.1" customHeight="1">
      <c r="A25" s="481"/>
      <c r="B25" s="376"/>
      <c r="C25" s="102"/>
      <c r="D25" s="956"/>
      <c r="E25" s="957"/>
      <c r="F25" s="957"/>
      <c r="G25" s="957"/>
      <c r="H25" s="957"/>
      <c r="I25" s="957"/>
      <c r="J25" s="957"/>
      <c r="K25" s="957"/>
      <c r="L25" s="271"/>
      <c r="M25" s="332"/>
      <c r="N25" s="149"/>
      <c r="O25" s="975" t="str">
        <f t="shared" si="0"/>
        <v/>
      </c>
      <c r="P25" s="976"/>
      <c r="Q25" s="966" t="str">
        <f t="shared" si="1"/>
        <v/>
      </c>
      <c r="R25" s="966"/>
      <c r="S25" s="966"/>
      <c r="T25" s="570"/>
      <c r="U25" s="474"/>
      <c r="V25" s="678" t="str">
        <f>IF(D16=0,"",D16)</f>
        <v/>
      </c>
      <c r="W25" s="679">
        <f>F16</f>
        <v>0</v>
      </c>
    </row>
    <row r="26" spans="1:26" s="43" customFormat="1" ht="23.1" customHeight="1">
      <c r="A26" s="481"/>
      <c r="B26" s="376"/>
      <c r="C26" s="102"/>
      <c r="D26" s="987"/>
      <c r="E26" s="988"/>
      <c r="F26" s="988"/>
      <c r="G26" s="988"/>
      <c r="H26" s="988"/>
      <c r="I26" s="988"/>
      <c r="J26" s="988"/>
      <c r="K26" s="988"/>
      <c r="L26" s="271"/>
      <c r="M26" s="332"/>
      <c r="N26" s="149"/>
      <c r="O26" s="975" t="str">
        <f t="shared" si="0"/>
        <v/>
      </c>
      <c r="P26" s="976"/>
      <c r="Q26" s="966" t="str">
        <f t="shared" si="1"/>
        <v/>
      </c>
      <c r="R26" s="966"/>
      <c r="S26" s="966"/>
      <c r="T26" s="570"/>
      <c r="U26" s="474"/>
      <c r="V26" s="678" t="str">
        <f>IF(K16=0,"",K16)</f>
        <v/>
      </c>
      <c r="W26" s="679">
        <f>M16</f>
        <v>0</v>
      </c>
    </row>
    <row r="27" spans="1:26" s="43" customFormat="1" ht="23.1" customHeight="1">
      <c r="A27" s="481"/>
      <c r="B27" s="376"/>
      <c r="C27" s="102"/>
      <c r="D27" s="956"/>
      <c r="E27" s="957"/>
      <c r="F27" s="957"/>
      <c r="G27" s="957"/>
      <c r="H27" s="957"/>
      <c r="I27" s="957"/>
      <c r="J27" s="957"/>
      <c r="K27" s="957"/>
      <c r="L27" s="271"/>
      <c r="M27" s="332"/>
      <c r="N27" s="149"/>
      <c r="O27" s="975" t="str">
        <f t="shared" si="0"/>
        <v/>
      </c>
      <c r="P27" s="976"/>
      <c r="Q27" s="966" t="str">
        <f t="shared" si="1"/>
        <v/>
      </c>
      <c r="R27" s="966"/>
      <c r="S27" s="966"/>
      <c r="T27" s="570"/>
      <c r="U27" s="474"/>
      <c r="V27" s="678" t="str">
        <f>IF(Q16=0,"", Q16)</f>
        <v/>
      </c>
      <c r="W27" s="679">
        <f>S16</f>
        <v>0</v>
      </c>
    </row>
    <row r="28" spans="1:26" s="43" customFormat="1" ht="23.1" customHeight="1">
      <c r="A28" s="481"/>
      <c r="B28" s="376"/>
      <c r="C28" s="102"/>
      <c r="D28" s="956"/>
      <c r="E28" s="957"/>
      <c r="F28" s="957"/>
      <c r="G28" s="957"/>
      <c r="H28" s="957"/>
      <c r="I28" s="957"/>
      <c r="J28" s="957"/>
      <c r="K28" s="957"/>
      <c r="L28" s="271"/>
      <c r="M28" s="332"/>
      <c r="N28" s="149"/>
      <c r="O28" s="975" t="str">
        <f t="shared" si="0"/>
        <v/>
      </c>
      <c r="P28" s="976"/>
      <c r="Q28" s="966" t="str">
        <f t="shared" si="1"/>
        <v/>
      </c>
      <c r="R28" s="966"/>
      <c r="S28" s="966"/>
      <c r="T28" s="570"/>
      <c r="U28" s="474"/>
      <c r="W28" s="169"/>
    </row>
    <row r="29" spans="1:26" s="43" customFormat="1" ht="23.1" customHeight="1">
      <c r="A29" s="481"/>
      <c r="B29" s="376"/>
      <c r="C29" s="102"/>
      <c r="D29" s="956"/>
      <c r="E29" s="957"/>
      <c r="F29" s="957"/>
      <c r="G29" s="957"/>
      <c r="H29" s="957"/>
      <c r="I29" s="957"/>
      <c r="J29" s="957"/>
      <c r="K29" s="957"/>
      <c r="L29" s="271"/>
      <c r="M29" s="332"/>
      <c r="N29" s="149"/>
      <c r="O29" s="975" t="str">
        <f t="shared" si="0"/>
        <v/>
      </c>
      <c r="P29" s="976"/>
      <c r="Q29" s="966" t="str">
        <f t="shared" si="1"/>
        <v/>
      </c>
      <c r="R29" s="966"/>
      <c r="S29" s="966"/>
      <c r="T29" s="570"/>
      <c r="U29" s="474"/>
      <c r="W29" s="169"/>
    </row>
    <row r="30" spans="1:26" s="43" customFormat="1" ht="23.1" customHeight="1">
      <c r="A30" s="481"/>
      <c r="B30" s="376"/>
      <c r="C30" s="102"/>
      <c r="D30" s="956"/>
      <c r="E30" s="957"/>
      <c r="F30" s="957"/>
      <c r="G30" s="957"/>
      <c r="H30" s="957"/>
      <c r="I30" s="957"/>
      <c r="J30" s="957"/>
      <c r="K30" s="957"/>
      <c r="L30" s="271"/>
      <c r="M30" s="332"/>
      <c r="N30" s="149"/>
      <c r="O30" s="975" t="str">
        <f t="shared" si="0"/>
        <v/>
      </c>
      <c r="P30" s="976"/>
      <c r="Q30" s="966" t="str">
        <f t="shared" si="1"/>
        <v/>
      </c>
      <c r="R30" s="966"/>
      <c r="S30" s="966"/>
      <c r="T30" s="570"/>
      <c r="U30" s="474"/>
      <c r="W30" s="169"/>
    </row>
    <row r="31" spans="1:26" s="43" customFormat="1" ht="23.1" customHeight="1">
      <c r="A31" s="481"/>
      <c r="B31" s="376"/>
      <c r="C31" s="102"/>
      <c r="D31" s="956"/>
      <c r="E31" s="957"/>
      <c r="F31" s="957"/>
      <c r="G31" s="957"/>
      <c r="H31" s="957"/>
      <c r="I31" s="957"/>
      <c r="J31" s="957"/>
      <c r="K31" s="957"/>
      <c r="L31" s="271"/>
      <c r="M31" s="332"/>
      <c r="N31" s="149"/>
      <c r="O31" s="975" t="str">
        <f t="shared" si="0"/>
        <v/>
      </c>
      <c r="P31" s="976"/>
      <c r="Q31" s="966" t="str">
        <f t="shared" si="1"/>
        <v/>
      </c>
      <c r="R31" s="966"/>
      <c r="S31" s="966"/>
      <c r="T31" s="570"/>
      <c r="U31" s="474"/>
      <c r="W31" s="169"/>
    </row>
    <row r="32" spans="1:26" s="43" customFormat="1" ht="23.1" customHeight="1">
      <c r="A32" s="481"/>
      <c r="B32" s="376"/>
      <c r="C32" s="102"/>
      <c r="D32" s="956"/>
      <c r="E32" s="957"/>
      <c r="F32" s="957"/>
      <c r="G32" s="957"/>
      <c r="H32" s="957"/>
      <c r="I32" s="957"/>
      <c r="J32" s="957"/>
      <c r="K32" s="957"/>
      <c r="L32" s="271"/>
      <c r="M32" s="332"/>
      <c r="N32" s="149"/>
      <c r="O32" s="975" t="str">
        <f t="shared" si="0"/>
        <v/>
      </c>
      <c r="P32" s="976"/>
      <c r="Q32" s="966" t="str">
        <f t="shared" si="1"/>
        <v/>
      </c>
      <c r="R32" s="966"/>
      <c r="S32" s="966"/>
      <c r="T32" s="570"/>
      <c r="U32" s="474"/>
      <c r="W32" s="169"/>
    </row>
    <row r="33" spans="1:23" s="43" customFormat="1" ht="23.1" customHeight="1">
      <c r="A33" s="481"/>
      <c r="B33" s="376"/>
      <c r="C33" s="102"/>
      <c r="D33" s="956"/>
      <c r="E33" s="957"/>
      <c r="F33" s="957"/>
      <c r="G33" s="957"/>
      <c r="H33" s="957"/>
      <c r="I33" s="957"/>
      <c r="J33" s="957"/>
      <c r="K33" s="957"/>
      <c r="L33" s="271"/>
      <c r="M33" s="332"/>
      <c r="N33" s="149"/>
      <c r="O33" s="975" t="str">
        <f t="shared" si="0"/>
        <v/>
      </c>
      <c r="P33" s="976"/>
      <c r="Q33" s="966" t="str">
        <f t="shared" si="1"/>
        <v/>
      </c>
      <c r="R33" s="966"/>
      <c r="S33" s="966"/>
      <c r="T33" s="570"/>
      <c r="U33" s="474"/>
      <c r="W33" s="169"/>
    </row>
    <row r="34" spans="1:23" s="43" customFormat="1" ht="23.1" customHeight="1">
      <c r="A34" s="481"/>
      <c r="B34" s="376"/>
      <c r="C34" s="102"/>
      <c r="D34" s="956"/>
      <c r="E34" s="957"/>
      <c r="F34" s="957"/>
      <c r="G34" s="957"/>
      <c r="H34" s="957"/>
      <c r="I34" s="957"/>
      <c r="J34" s="957"/>
      <c r="K34" s="957"/>
      <c r="L34" s="271"/>
      <c r="M34" s="332"/>
      <c r="N34" s="149"/>
      <c r="O34" s="975" t="str">
        <f t="shared" si="0"/>
        <v/>
      </c>
      <c r="P34" s="976"/>
      <c r="Q34" s="966" t="str">
        <f t="shared" si="1"/>
        <v/>
      </c>
      <c r="R34" s="966"/>
      <c r="S34" s="966"/>
      <c r="T34" s="570"/>
      <c r="U34" s="474"/>
      <c r="W34" s="169"/>
    </row>
    <row r="35" spans="1:23" s="43" customFormat="1" ht="23.1" customHeight="1">
      <c r="A35" s="481"/>
      <c r="B35" s="376"/>
      <c r="C35" s="102"/>
      <c r="D35" s="956"/>
      <c r="E35" s="957"/>
      <c r="F35" s="957"/>
      <c r="G35" s="957"/>
      <c r="H35" s="957"/>
      <c r="I35" s="957"/>
      <c r="J35" s="957"/>
      <c r="K35" s="957"/>
      <c r="L35" s="271"/>
      <c r="M35" s="332"/>
      <c r="N35" s="149"/>
      <c r="O35" s="975" t="str">
        <f t="shared" si="0"/>
        <v/>
      </c>
      <c r="P35" s="976"/>
      <c r="Q35" s="966" t="str">
        <f t="shared" si="1"/>
        <v/>
      </c>
      <c r="R35" s="966"/>
      <c r="S35" s="966"/>
      <c r="T35" s="570"/>
      <c r="U35" s="474"/>
      <c r="W35" s="169"/>
    </row>
    <row r="36" spans="1:23" s="43" customFormat="1" ht="23.1" customHeight="1">
      <c r="A36" s="481"/>
      <c r="B36" s="376"/>
      <c r="C36" s="102"/>
      <c r="D36" s="956"/>
      <c r="E36" s="957"/>
      <c r="F36" s="957"/>
      <c r="G36" s="957"/>
      <c r="H36" s="957"/>
      <c r="I36" s="957"/>
      <c r="J36" s="957"/>
      <c r="K36" s="957"/>
      <c r="L36" s="271"/>
      <c r="M36" s="332"/>
      <c r="N36" s="149"/>
      <c r="O36" s="975" t="str">
        <f t="shared" si="0"/>
        <v/>
      </c>
      <c r="P36" s="976"/>
      <c r="Q36" s="966" t="str">
        <f t="shared" si="1"/>
        <v/>
      </c>
      <c r="R36" s="966"/>
      <c r="S36" s="966"/>
      <c r="T36" s="570"/>
      <c r="U36" s="474"/>
      <c r="W36" s="169"/>
    </row>
    <row r="37" spans="1:23" s="43" customFormat="1" ht="23.1" customHeight="1">
      <c r="A37" s="481"/>
      <c r="B37" s="376"/>
      <c r="C37" s="102"/>
      <c r="D37" s="956"/>
      <c r="E37" s="957"/>
      <c r="F37" s="957"/>
      <c r="G37" s="957"/>
      <c r="H37" s="957"/>
      <c r="I37" s="957"/>
      <c r="J37" s="957"/>
      <c r="K37" s="957"/>
      <c r="L37" s="271"/>
      <c r="M37" s="332"/>
      <c r="N37" s="149"/>
      <c r="O37" s="975" t="str">
        <f t="shared" si="0"/>
        <v/>
      </c>
      <c r="P37" s="976"/>
      <c r="Q37" s="966" t="str">
        <f t="shared" si="1"/>
        <v/>
      </c>
      <c r="R37" s="966"/>
      <c r="S37" s="966"/>
      <c r="T37" s="570"/>
      <c r="U37" s="474"/>
      <c r="W37" s="169"/>
    </row>
    <row r="38" spans="1:23" s="43" customFormat="1" ht="23.1" customHeight="1">
      <c r="A38" s="481"/>
      <c r="B38" s="376"/>
      <c r="C38" s="102"/>
      <c r="D38" s="956"/>
      <c r="E38" s="957"/>
      <c r="F38" s="957"/>
      <c r="G38" s="957"/>
      <c r="H38" s="957"/>
      <c r="I38" s="957"/>
      <c r="J38" s="957"/>
      <c r="K38" s="957"/>
      <c r="L38" s="271"/>
      <c r="M38" s="332"/>
      <c r="N38" s="149"/>
      <c r="O38" s="975" t="str">
        <f t="shared" si="0"/>
        <v/>
      </c>
      <c r="P38" s="976"/>
      <c r="Q38" s="966" t="str">
        <f t="shared" si="1"/>
        <v/>
      </c>
      <c r="R38" s="966"/>
      <c r="S38" s="966"/>
      <c r="T38" s="570"/>
      <c r="U38" s="474"/>
      <c r="W38" s="169"/>
    </row>
    <row r="39" spans="1:23" s="43" customFormat="1" ht="23.1" customHeight="1">
      <c r="A39" s="481"/>
      <c r="B39" s="376"/>
      <c r="C39" s="102"/>
      <c r="D39" s="956"/>
      <c r="E39" s="957"/>
      <c r="F39" s="957"/>
      <c r="G39" s="957"/>
      <c r="H39" s="957"/>
      <c r="I39" s="957"/>
      <c r="J39" s="957"/>
      <c r="K39" s="957"/>
      <c r="L39" s="271"/>
      <c r="M39" s="332"/>
      <c r="N39" s="149"/>
      <c r="O39" s="975" t="str">
        <f t="shared" si="0"/>
        <v/>
      </c>
      <c r="P39" s="976"/>
      <c r="Q39" s="966" t="str">
        <f t="shared" si="1"/>
        <v/>
      </c>
      <c r="R39" s="966"/>
      <c r="S39" s="966"/>
      <c r="T39" s="570"/>
      <c r="U39" s="474"/>
      <c r="W39" s="169"/>
    </row>
    <row r="40" spans="1:23" s="43" customFormat="1" ht="23.1" customHeight="1">
      <c r="A40" s="481"/>
      <c r="B40" s="376"/>
      <c r="C40" s="102"/>
      <c r="D40" s="956"/>
      <c r="E40" s="957"/>
      <c r="F40" s="957"/>
      <c r="G40" s="957"/>
      <c r="H40" s="957"/>
      <c r="I40" s="957"/>
      <c r="J40" s="957"/>
      <c r="K40" s="957"/>
      <c r="L40" s="271"/>
      <c r="M40" s="332"/>
      <c r="N40" s="149"/>
      <c r="O40" s="975" t="str">
        <f t="shared" si="0"/>
        <v/>
      </c>
      <c r="P40" s="976"/>
      <c r="Q40" s="966" t="str">
        <f t="shared" si="1"/>
        <v/>
      </c>
      <c r="R40" s="966"/>
      <c r="S40" s="966"/>
      <c r="T40" s="570"/>
      <c r="U40" s="474"/>
      <c r="W40" s="169"/>
    </row>
    <row r="41" spans="1:23" s="43" customFormat="1" ht="23.1" customHeight="1">
      <c r="A41" s="481"/>
      <c r="B41" s="376"/>
      <c r="C41" s="102"/>
      <c r="D41" s="956"/>
      <c r="E41" s="957"/>
      <c r="F41" s="957"/>
      <c r="G41" s="957"/>
      <c r="H41" s="957"/>
      <c r="I41" s="957"/>
      <c r="J41" s="957"/>
      <c r="K41" s="957"/>
      <c r="L41" s="271"/>
      <c r="M41" s="332"/>
      <c r="N41" s="149"/>
      <c r="O41" s="975" t="str">
        <f t="shared" si="0"/>
        <v/>
      </c>
      <c r="P41" s="976"/>
      <c r="Q41" s="966" t="str">
        <f t="shared" si="1"/>
        <v/>
      </c>
      <c r="R41" s="966"/>
      <c r="S41" s="966"/>
      <c r="T41" s="570"/>
      <c r="U41" s="474"/>
      <c r="W41" s="169"/>
    </row>
    <row r="42" spans="1:23" s="43" customFormat="1" ht="23.1" customHeight="1">
      <c r="A42" s="481"/>
      <c r="B42" s="376"/>
      <c r="C42" s="102"/>
      <c r="D42" s="956"/>
      <c r="E42" s="957"/>
      <c r="F42" s="957"/>
      <c r="G42" s="957"/>
      <c r="H42" s="957"/>
      <c r="I42" s="957"/>
      <c r="J42" s="957"/>
      <c r="K42" s="957"/>
      <c r="L42" s="271"/>
      <c r="M42" s="332"/>
      <c r="N42" s="149"/>
      <c r="O42" s="975" t="str">
        <f t="shared" si="0"/>
        <v/>
      </c>
      <c r="P42" s="976"/>
      <c r="Q42" s="966" t="str">
        <f t="shared" si="1"/>
        <v/>
      </c>
      <c r="R42" s="966"/>
      <c r="S42" s="966"/>
      <c r="T42" s="570"/>
      <c r="U42" s="474"/>
      <c r="W42" s="169"/>
    </row>
    <row r="43" spans="1:23" s="43" customFormat="1" ht="23.1" customHeight="1">
      <c r="A43" s="481"/>
      <c r="B43" s="376"/>
      <c r="C43" s="102"/>
      <c r="D43" s="956"/>
      <c r="E43" s="957"/>
      <c r="F43" s="957"/>
      <c r="G43" s="957"/>
      <c r="H43" s="957"/>
      <c r="I43" s="957"/>
      <c r="J43" s="957"/>
      <c r="K43" s="957"/>
      <c r="L43" s="271"/>
      <c r="M43" s="332"/>
      <c r="N43" s="149"/>
      <c r="O43" s="975" t="str">
        <f t="shared" si="0"/>
        <v/>
      </c>
      <c r="P43" s="976"/>
      <c r="Q43" s="966" t="str">
        <f t="shared" si="1"/>
        <v/>
      </c>
      <c r="R43" s="966"/>
      <c r="S43" s="966"/>
      <c r="T43" s="570"/>
      <c r="U43" s="474"/>
      <c r="W43" s="169"/>
    </row>
    <row r="44" spans="1:23" s="43" customFormat="1" ht="23.1" customHeight="1">
      <c r="A44" s="481"/>
      <c r="B44" s="376"/>
      <c r="C44" s="102"/>
      <c r="D44" s="956"/>
      <c r="E44" s="957"/>
      <c r="F44" s="957"/>
      <c r="G44" s="957"/>
      <c r="H44" s="957"/>
      <c r="I44" s="957"/>
      <c r="J44" s="957"/>
      <c r="K44" s="957"/>
      <c r="L44" s="271"/>
      <c r="M44" s="332"/>
      <c r="N44" s="149"/>
      <c r="O44" s="975" t="str">
        <f t="shared" si="0"/>
        <v/>
      </c>
      <c r="P44" s="976"/>
      <c r="Q44" s="966" t="str">
        <f t="shared" si="1"/>
        <v/>
      </c>
      <c r="R44" s="966"/>
      <c r="S44" s="966"/>
      <c r="T44" s="570"/>
      <c r="U44" s="474"/>
      <c r="W44" s="169"/>
    </row>
    <row r="45" spans="1:23" s="43" customFormat="1" ht="23.1" customHeight="1">
      <c r="A45" s="481"/>
      <c r="B45" s="376"/>
      <c r="C45" s="102"/>
      <c r="D45" s="956"/>
      <c r="E45" s="957"/>
      <c r="F45" s="957"/>
      <c r="G45" s="957"/>
      <c r="H45" s="957"/>
      <c r="I45" s="957"/>
      <c r="J45" s="957"/>
      <c r="K45" s="957"/>
      <c r="L45" s="271"/>
      <c r="M45" s="332"/>
      <c r="N45" s="149"/>
      <c r="O45" s="975" t="str">
        <f t="shared" si="0"/>
        <v/>
      </c>
      <c r="P45" s="976"/>
      <c r="Q45" s="966" t="str">
        <f t="shared" si="1"/>
        <v/>
      </c>
      <c r="R45" s="966"/>
      <c r="S45" s="966"/>
      <c r="T45" s="570"/>
      <c r="U45" s="474"/>
      <c r="W45" s="169"/>
    </row>
    <row r="46" spans="1:23" s="43" customFormat="1" ht="23.1" customHeight="1">
      <c r="A46" s="481"/>
      <c r="B46" s="376"/>
      <c r="C46" s="102"/>
      <c r="D46" s="956"/>
      <c r="E46" s="957"/>
      <c r="F46" s="957"/>
      <c r="G46" s="957"/>
      <c r="H46" s="957"/>
      <c r="I46" s="957"/>
      <c r="J46" s="957"/>
      <c r="K46" s="957"/>
      <c r="L46" s="271"/>
      <c r="M46" s="332"/>
      <c r="N46" s="149"/>
      <c r="O46" s="975" t="str">
        <f t="shared" si="0"/>
        <v/>
      </c>
      <c r="P46" s="976"/>
      <c r="Q46" s="966" t="str">
        <f t="shared" si="1"/>
        <v/>
      </c>
      <c r="R46" s="966"/>
      <c r="S46" s="966"/>
      <c r="T46" s="570"/>
      <c r="U46" s="474"/>
      <c r="W46" s="169"/>
    </row>
    <row r="47" spans="1:23" s="43" customFormat="1" ht="23.1" customHeight="1">
      <c r="A47" s="481"/>
      <c r="B47" s="376"/>
      <c r="C47" s="102"/>
      <c r="D47" s="956"/>
      <c r="E47" s="957"/>
      <c r="F47" s="957"/>
      <c r="G47" s="957"/>
      <c r="H47" s="957"/>
      <c r="I47" s="957"/>
      <c r="J47" s="957"/>
      <c r="K47" s="957"/>
      <c r="L47" s="271"/>
      <c r="M47" s="332"/>
      <c r="N47" s="149"/>
      <c r="O47" s="975" t="str">
        <f t="shared" si="0"/>
        <v/>
      </c>
      <c r="P47" s="976"/>
      <c r="Q47" s="966" t="str">
        <f t="shared" si="1"/>
        <v/>
      </c>
      <c r="R47" s="966"/>
      <c r="S47" s="966"/>
      <c r="T47" s="570"/>
      <c r="U47" s="474"/>
      <c r="W47" s="169"/>
    </row>
    <row r="48" spans="1:23" s="43" customFormat="1" ht="23.1" customHeight="1">
      <c r="A48" s="481"/>
      <c r="B48" s="376"/>
      <c r="C48" s="102"/>
      <c r="D48" s="956"/>
      <c r="E48" s="957"/>
      <c r="F48" s="957"/>
      <c r="G48" s="957"/>
      <c r="H48" s="957"/>
      <c r="I48" s="957"/>
      <c r="J48" s="957"/>
      <c r="K48" s="957"/>
      <c r="L48" s="271"/>
      <c r="M48" s="332"/>
      <c r="N48" s="149"/>
      <c r="O48" s="975" t="str">
        <f t="shared" si="0"/>
        <v/>
      </c>
      <c r="P48" s="976"/>
      <c r="Q48" s="966" t="str">
        <f t="shared" si="1"/>
        <v/>
      </c>
      <c r="R48" s="966"/>
      <c r="S48" s="966"/>
      <c r="T48" s="570"/>
      <c r="U48" s="474"/>
      <c r="W48" s="169"/>
    </row>
    <row r="49" spans="1:248" s="43" customFormat="1" ht="23.1" customHeight="1">
      <c r="A49" s="481"/>
      <c r="B49" s="376"/>
      <c r="C49" s="102"/>
      <c r="D49" s="956"/>
      <c r="E49" s="957"/>
      <c r="F49" s="957"/>
      <c r="G49" s="957"/>
      <c r="H49" s="957"/>
      <c r="I49" s="957"/>
      <c r="J49" s="957"/>
      <c r="K49" s="957"/>
      <c r="L49" s="271"/>
      <c r="M49" s="332"/>
      <c r="N49" s="149"/>
      <c r="O49" s="975" t="str">
        <f t="shared" si="0"/>
        <v/>
      </c>
      <c r="P49" s="976"/>
      <c r="Q49" s="966" t="str">
        <f t="shared" si="1"/>
        <v/>
      </c>
      <c r="R49" s="966"/>
      <c r="S49" s="966"/>
      <c r="T49" s="570"/>
      <c r="U49" s="474"/>
      <c r="W49" s="169"/>
    </row>
    <row r="50" spans="1:248" s="43" customFormat="1" ht="23.1" customHeight="1">
      <c r="A50" s="481"/>
      <c r="B50" s="376"/>
      <c r="C50" s="102"/>
      <c r="D50" s="956"/>
      <c r="E50" s="957"/>
      <c r="F50" s="957"/>
      <c r="G50" s="957"/>
      <c r="H50" s="957"/>
      <c r="I50" s="957"/>
      <c r="J50" s="957"/>
      <c r="K50" s="957"/>
      <c r="L50" s="271"/>
      <c r="M50" s="332"/>
      <c r="N50" s="149"/>
      <c r="O50" s="975" t="str">
        <f t="shared" si="0"/>
        <v/>
      </c>
      <c r="P50" s="976"/>
      <c r="Q50" s="966" t="str">
        <f t="shared" si="1"/>
        <v/>
      </c>
      <c r="R50" s="966"/>
      <c r="S50" s="966"/>
      <c r="T50" s="570"/>
      <c r="U50" s="474"/>
      <c r="W50" s="169"/>
    </row>
    <row r="51" spans="1:248" s="43" customFormat="1" ht="23.1" customHeight="1">
      <c r="A51" s="481"/>
      <c r="B51" s="376"/>
      <c r="C51" s="102"/>
      <c r="D51" s="956"/>
      <c r="E51" s="957"/>
      <c r="F51" s="957"/>
      <c r="G51" s="957"/>
      <c r="H51" s="957"/>
      <c r="I51" s="957"/>
      <c r="J51" s="957"/>
      <c r="K51" s="996"/>
      <c r="L51" s="271"/>
      <c r="M51" s="332"/>
      <c r="N51" s="149"/>
      <c r="O51" s="975" t="str">
        <f t="shared" si="0"/>
        <v/>
      </c>
      <c r="P51" s="976"/>
      <c r="Q51" s="966" t="str">
        <f t="shared" si="1"/>
        <v/>
      </c>
      <c r="R51" s="966"/>
      <c r="S51" s="966"/>
      <c r="T51" s="570"/>
      <c r="U51" s="474"/>
      <c r="W51" s="169"/>
    </row>
    <row r="52" spans="1:248" s="43" customFormat="1" ht="23.1" customHeight="1">
      <c r="A52" s="481"/>
      <c r="B52" s="376"/>
      <c r="C52" s="102"/>
      <c r="D52" s="956"/>
      <c r="E52" s="957"/>
      <c r="F52" s="957"/>
      <c r="G52" s="957"/>
      <c r="H52" s="957"/>
      <c r="I52" s="957"/>
      <c r="J52" s="957"/>
      <c r="K52" s="957"/>
      <c r="L52" s="271"/>
      <c r="M52" s="332"/>
      <c r="N52" s="149"/>
      <c r="O52" s="975" t="str">
        <f t="shared" si="0"/>
        <v/>
      </c>
      <c r="P52" s="976"/>
      <c r="Q52" s="966" t="str">
        <f t="shared" si="1"/>
        <v/>
      </c>
      <c r="R52" s="966"/>
      <c r="S52" s="966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956"/>
      <c r="E53" s="957"/>
      <c r="F53" s="957"/>
      <c r="G53" s="957"/>
      <c r="H53" s="957"/>
      <c r="I53" s="957"/>
      <c r="J53" s="957"/>
      <c r="K53" s="957"/>
      <c r="L53" s="271"/>
      <c r="M53" s="332"/>
      <c r="N53" s="149"/>
      <c r="O53" s="975" t="str">
        <f t="shared" si="0"/>
        <v/>
      </c>
      <c r="P53" s="976"/>
      <c r="Q53" s="966" t="str">
        <f t="shared" si="1"/>
        <v/>
      </c>
      <c r="R53" s="966"/>
      <c r="S53" s="966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956"/>
      <c r="E54" s="957"/>
      <c r="F54" s="957"/>
      <c r="G54" s="957"/>
      <c r="H54" s="957"/>
      <c r="I54" s="957"/>
      <c r="J54" s="957"/>
      <c r="K54" s="957"/>
      <c r="L54" s="271"/>
      <c r="M54" s="332"/>
      <c r="N54" s="149"/>
      <c r="O54" s="975" t="str">
        <f t="shared" si="0"/>
        <v/>
      </c>
      <c r="P54" s="976"/>
      <c r="Q54" s="966" t="str">
        <f t="shared" si="1"/>
        <v/>
      </c>
      <c r="R54" s="966"/>
      <c r="S54" s="966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956"/>
      <c r="E55" s="957"/>
      <c r="F55" s="957"/>
      <c r="G55" s="957"/>
      <c r="H55" s="957"/>
      <c r="I55" s="957"/>
      <c r="J55" s="957"/>
      <c r="K55" s="957"/>
      <c r="L55" s="271"/>
      <c r="M55" s="332"/>
      <c r="N55" s="149"/>
      <c r="O55" s="975" t="str">
        <f t="shared" si="0"/>
        <v/>
      </c>
      <c r="P55" s="976"/>
      <c r="Q55" s="966" t="str">
        <f t="shared" si="1"/>
        <v/>
      </c>
      <c r="R55" s="966"/>
      <c r="S55" s="966"/>
      <c r="T55" s="570"/>
      <c r="U55" s="474"/>
      <c r="V55" s="250"/>
      <c r="W55" s="685"/>
      <c r="X55" s="250"/>
    </row>
    <row r="56" spans="1:248" s="43" customFormat="1" ht="23.1" customHeight="1">
      <c r="A56" s="481"/>
      <c r="B56" s="376"/>
      <c r="C56" s="102"/>
      <c r="D56" s="956"/>
      <c r="E56" s="957"/>
      <c r="F56" s="957"/>
      <c r="G56" s="957"/>
      <c r="H56" s="957"/>
      <c r="I56" s="957"/>
      <c r="J56" s="957"/>
      <c r="K56" s="957"/>
      <c r="L56" s="271"/>
      <c r="M56" s="332"/>
      <c r="N56" s="149"/>
      <c r="O56" s="975" t="str">
        <f t="shared" si="0"/>
        <v/>
      </c>
      <c r="P56" s="976"/>
      <c r="Q56" s="966" t="str">
        <f t="shared" si="1"/>
        <v/>
      </c>
      <c r="R56" s="966"/>
      <c r="S56" s="966"/>
      <c r="T56" s="570"/>
      <c r="U56" s="474"/>
      <c r="V56" s="250"/>
      <c r="W56" s="685"/>
      <c r="X56" s="250"/>
    </row>
    <row r="57" spans="1:248" s="43" customFormat="1" ht="23.1" customHeight="1">
      <c r="A57" s="481"/>
      <c r="B57" s="376"/>
      <c r="C57" s="102"/>
      <c r="D57" s="956"/>
      <c r="E57" s="957"/>
      <c r="F57" s="957"/>
      <c r="G57" s="957"/>
      <c r="H57" s="957"/>
      <c r="I57" s="957"/>
      <c r="J57" s="957"/>
      <c r="K57" s="957"/>
      <c r="L57" s="271"/>
      <c r="M57" s="332"/>
      <c r="N57" s="149"/>
      <c r="O57" s="975" t="str">
        <f t="shared" si="0"/>
        <v/>
      </c>
      <c r="P57" s="976"/>
      <c r="Q57" s="966" t="str">
        <f t="shared" si="1"/>
        <v/>
      </c>
      <c r="R57" s="966"/>
      <c r="S57" s="966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956"/>
      <c r="E58" s="957"/>
      <c r="F58" s="957"/>
      <c r="G58" s="957"/>
      <c r="H58" s="957"/>
      <c r="I58" s="957"/>
      <c r="J58" s="957"/>
      <c r="K58" s="957"/>
      <c r="L58" s="271"/>
      <c r="M58" s="332"/>
      <c r="N58" s="149"/>
      <c r="O58" s="975" t="str">
        <f t="shared" si="0"/>
        <v/>
      </c>
      <c r="P58" s="976"/>
      <c r="Q58" s="966" t="str">
        <f t="shared" si="1"/>
        <v/>
      </c>
      <c r="R58" s="966"/>
      <c r="S58" s="966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956"/>
      <c r="E59" s="957"/>
      <c r="F59" s="957"/>
      <c r="G59" s="957"/>
      <c r="H59" s="957"/>
      <c r="I59" s="957"/>
      <c r="J59" s="957"/>
      <c r="K59" s="957"/>
      <c r="L59" s="271"/>
      <c r="M59" s="332"/>
      <c r="N59" s="149"/>
      <c r="O59" s="975" t="str">
        <f t="shared" si="0"/>
        <v/>
      </c>
      <c r="P59" s="976"/>
      <c r="Q59" s="966" t="str">
        <f t="shared" si="1"/>
        <v/>
      </c>
      <c r="R59" s="966"/>
      <c r="S59" s="966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956"/>
      <c r="E60" s="957"/>
      <c r="F60" s="957"/>
      <c r="G60" s="957"/>
      <c r="H60" s="957"/>
      <c r="I60" s="957"/>
      <c r="J60" s="957"/>
      <c r="K60" s="957"/>
      <c r="L60" s="271"/>
      <c r="M60" s="332"/>
      <c r="N60" s="149"/>
      <c r="O60" s="975" t="str">
        <f t="shared" si="0"/>
        <v/>
      </c>
      <c r="P60" s="976"/>
      <c r="Q60" s="966" t="str">
        <f t="shared" si="1"/>
        <v/>
      </c>
      <c r="R60" s="966"/>
      <c r="S60" s="966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956"/>
      <c r="E61" s="957"/>
      <c r="F61" s="957"/>
      <c r="G61" s="957"/>
      <c r="H61" s="957"/>
      <c r="I61" s="957"/>
      <c r="J61" s="957"/>
      <c r="K61" s="957"/>
      <c r="L61" s="271"/>
      <c r="M61" s="332"/>
      <c r="N61" s="149"/>
      <c r="O61" s="975" t="str">
        <f t="shared" si="0"/>
        <v/>
      </c>
      <c r="P61" s="976"/>
      <c r="Q61" s="966" t="str">
        <f t="shared" si="1"/>
        <v/>
      </c>
      <c r="R61" s="966"/>
      <c r="S61" s="966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934" t="s">
        <v>260</v>
      </c>
      <c r="C63" s="935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6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972" t="s">
        <v>258</v>
      </c>
      <c r="C64" s="973"/>
      <c r="D64" s="973"/>
      <c r="E64" s="973"/>
      <c r="F64" s="973"/>
      <c r="G64" s="973"/>
      <c r="H64" s="973"/>
      <c r="I64" s="973"/>
      <c r="J64" s="973"/>
      <c r="K64" s="973"/>
      <c r="L64" s="973"/>
      <c r="M64" s="973"/>
      <c r="N64" s="973"/>
      <c r="O64" s="973"/>
      <c r="P64" s="973"/>
      <c r="Q64" s="973"/>
      <c r="R64" s="973"/>
      <c r="S64" s="973"/>
      <c r="T64" s="974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MARÇO DE 2014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980"/>
      <c r="N65" s="980"/>
      <c r="O65" s="980"/>
      <c r="P65" s="980"/>
      <c r="Q65" s="980"/>
      <c r="R65" s="980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977" t="s">
        <v>1</v>
      </c>
      <c r="C67" s="1006" t="s">
        <v>7</v>
      </c>
      <c r="D67" s="1000" t="s">
        <v>8</v>
      </c>
      <c r="E67" s="1001"/>
      <c r="F67" s="1001"/>
      <c r="G67" s="1001"/>
      <c r="H67" s="1001"/>
      <c r="I67" s="1001"/>
      <c r="J67" s="1001"/>
      <c r="K67" s="1002"/>
      <c r="L67" s="981" t="s">
        <v>179</v>
      </c>
      <c r="M67" s="923" t="s">
        <v>80</v>
      </c>
      <c r="N67" s="981" t="s">
        <v>3</v>
      </c>
      <c r="O67" s="983" t="s">
        <v>180</v>
      </c>
      <c r="P67" s="984"/>
      <c r="Q67" s="983" t="s">
        <v>181</v>
      </c>
      <c r="R67" s="1015"/>
      <c r="S67" s="984"/>
      <c r="T67" s="945" t="s">
        <v>2</v>
      </c>
      <c r="U67" s="472"/>
      <c r="W67" s="169"/>
    </row>
    <row r="68" spans="1:248" s="42" customFormat="1" ht="20.25" customHeight="1" thickBot="1">
      <c r="A68" s="354"/>
      <c r="B68" s="978"/>
      <c r="C68" s="1007"/>
      <c r="D68" s="1003"/>
      <c r="E68" s="1004"/>
      <c r="F68" s="1004"/>
      <c r="G68" s="1004"/>
      <c r="H68" s="1004"/>
      <c r="I68" s="1004"/>
      <c r="J68" s="1004"/>
      <c r="K68" s="1005"/>
      <c r="L68" s="982"/>
      <c r="M68" s="1008"/>
      <c r="N68" s="1008"/>
      <c r="O68" s="985"/>
      <c r="P68" s="986"/>
      <c r="Q68" s="1016"/>
      <c r="R68" s="1017"/>
      <c r="S68" s="1018"/>
      <c r="T68" s="979"/>
      <c r="U68" s="473"/>
      <c r="V68" s="100"/>
      <c r="W68" s="101"/>
    </row>
    <row r="69" spans="1:248" s="43" customFormat="1" ht="23.1" customHeight="1">
      <c r="A69" s="344"/>
      <c r="B69" s="377"/>
      <c r="C69" s="102"/>
      <c r="D69" s="987"/>
      <c r="E69" s="988"/>
      <c r="F69" s="988"/>
      <c r="G69" s="988"/>
      <c r="H69" s="988"/>
      <c r="I69" s="988"/>
      <c r="J69" s="988"/>
      <c r="K69" s="988"/>
      <c r="L69" s="271"/>
      <c r="M69" s="332"/>
      <c r="N69" s="333"/>
      <c r="O69" s="975" t="str">
        <f t="shared" ref="O69:O115" si="2">IF(C69*N69=0,"",C69*N69)</f>
        <v/>
      </c>
      <c r="P69" s="976"/>
      <c r="Q69" s="966" t="str">
        <f>IF(ISERROR(INDEX($W$22:$W$27,MATCH(M69,$V$22:$V$27,0))*O69),"",INDEX($W$22:$W$27,MATCH(M69,$V$22:$V$27,0))*O69)</f>
        <v/>
      </c>
      <c r="R69" s="966"/>
      <c r="S69" s="966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956"/>
      <c r="E70" s="957"/>
      <c r="F70" s="957"/>
      <c r="G70" s="957"/>
      <c r="H70" s="957"/>
      <c r="I70" s="957"/>
      <c r="J70" s="957"/>
      <c r="K70" s="957"/>
      <c r="L70" s="271"/>
      <c r="M70" s="332"/>
      <c r="N70" s="149"/>
      <c r="O70" s="964" t="str">
        <f t="shared" si="2"/>
        <v/>
      </c>
      <c r="P70" s="965"/>
      <c r="Q70" s="966" t="str">
        <f t="shared" ref="Q70:Q115" si="3">IF(ISERROR(INDEX($W$22:$W$27,MATCH(M70,$V$22:$V$27,0))*O70),"",INDEX($W$22:$W$27,MATCH(M70,$V$22:$V$27,0))*O70)</f>
        <v/>
      </c>
      <c r="R70" s="966"/>
      <c r="S70" s="966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956"/>
      <c r="E71" s="957"/>
      <c r="F71" s="957"/>
      <c r="G71" s="957"/>
      <c r="H71" s="957"/>
      <c r="I71" s="957"/>
      <c r="J71" s="957"/>
      <c r="K71" s="957"/>
      <c r="L71" s="271"/>
      <c r="M71" s="332"/>
      <c r="N71" s="149"/>
      <c r="O71" s="964" t="str">
        <f t="shared" si="2"/>
        <v/>
      </c>
      <c r="P71" s="965"/>
      <c r="Q71" s="966" t="str">
        <f t="shared" si="3"/>
        <v/>
      </c>
      <c r="R71" s="966"/>
      <c r="S71" s="966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956"/>
      <c r="E72" s="957"/>
      <c r="F72" s="957"/>
      <c r="G72" s="957"/>
      <c r="H72" s="957"/>
      <c r="I72" s="957"/>
      <c r="J72" s="957"/>
      <c r="K72" s="957"/>
      <c r="L72" s="271"/>
      <c r="M72" s="332"/>
      <c r="N72" s="149"/>
      <c r="O72" s="964" t="str">
        <f t="shared" si="2"/>
        <v/>
      </c>
      <c r="P72" s="965"/>
      <c r="Q72" s="966" t="str">
        <f t="shared" si="3"/>
        <v/>
      </c>
      <c r="R72" s="966"/>
      <c r="S72" s="966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956"/>
      <c r="E73" s="957"/>
      <c r="F73" s="957"/>
      <c r="G73" s="957"/>
      <c r="H73" s="957"/>
      <c r="I73" s="957"/>
      <c r="J73" s="957"/>
      <c r="K73" s="957"/>
      <c r="L73" s="271"/>
      <c r="M73" s="332"/>
      <c r="N73" s="149"/>
      <c r="O73" s="964" t="str">
        <f t="shared" si="2"/>
        <v/>
      </c>
      <c r="P73" s="965"/>
      <c r="Q73" s="966" t="str">
        <f t="shared" si="3"/>
        <v/>
      </c>
      <c r="R73" s="966"/>
      <c r="S73" s="966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956"/>
      <c r="E74" s="957"/>
      <c r="F74" s="957"/>
      <c r="G74" s="957"/>
      <c r="H74" s="957"/>
      <c r="I74" s="957"/>
      <c r="J74" s="957"/>
      <c r="K74" s="957"/>
      <c r="L74" s="271"/>
      <c r="M74" s="332"/>
      <c r="N74" s="149"/>
      <c r="O74" s="964" t="str">
        <f t="shared" si="2"/>
        <v/>
      </c>
      <c r="P74" s="965"/>
      <c r="Q74" s="966" t="str">
        <f t="shared" si="3"/>
        <v/>
      </c>
      <c r="R74" s="966"/>
      <c r="S74" s="966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956"/>
      <c r="E75" s="957"/>
      <c r="F75" s="957"/>
      <c r="G75" s="957"/>
      <c r="H75" s="957"/>
      <c r="I75" s="957"/>
      <c r="J75" s="957"/>
      <c r="K75" s="957"/>
      <c r="L75" s="271"/>
      <c r="M75" s="332"/>
      <c r="N75" s="149"/>
      <c r="O75" s="964" t="str">
        <f t="shared" si="2"/>
        <v/>
      </c>
      <c r="P75" s="965"/>
      <c r="Q75" s="966" t="str">
        <f t="shared" si="3"/>
        <v/>
      </c>
      <c r="R75" s="966"/>
      <c r="S75" s="966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956"/>
      <c r="E76" s="957"/>
      <c r="F76" s="957"/>
      <c r="G76" s="957"/>
      <c r="H76" s="957"/>
      <c r="I76" s="957"/>
      <c r="J76" s="957"/>
      <c r="K76" s="996"/>
      <c r="L76" s="271"/>
      <c r="M76" s="332"/>
      <c r="N76" s="149"/>
      <c r="O76" s="964" t="str">
        <f t="shared" si="2"/>
        <v/>
      </c>
      <c r="P76" s="965"/>
      <c r="Q76" s="966" t="str">
        <f t="shared" si="3"/>
        <v/>
      </c>
      <c r="R76" s="966"/>
      <c r="S76" s="966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956"/>
      <c r="E77" s="957"/>
      <c r="F77" s="957"/>
      <c r="G77" s="957"/>
      <c r="H77" s="957"/>
      <c r="I77" s="957"/>
      <c r="J77" s="957"/>
      <c r="K77" s="957"/>
      <c r="L77" s="271"/>
      <c r="M77" s="332"/>
      <c r="N77" s="149"/>
      <c r="O77" s="964" t="str">
        <f t="shared" si="2"/>
        <v/>
      </c>
      <c r="P77" s="965"/>
      <c r="Q77" s="966" t="str">
        <f t="shared" si="3"/>
        <v/>
      </c>
      <c r="R77" s="966"/>
      <c r="S77" s="966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956"/>
      <c r="E78" s="957"/>
      <c r="F78" s="957"/>
      <c r="G78" s="957"/>
      <c r="H78" s="957"/>
      <c r="I78" s="957"/>
      <c r="J78" s="957"/>
      <c r="K78" s="957"/>
      <c r="L78" s="271"/>
      <c r="M78" s="332"/>
      <c r="N78" s="149"/>
      <c r="O78" s="964" t="str">
        <f t="shared" si="2"/>
        <v/>
      </c>
      <c r="P78" s="965"/>
      <c r="Q78" s="966" t="str">
        <f t="shared" si="3"/>
        <v/>
      </c>
      <c r="R78" s="966"/>
      <c r="S78" s="966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956"/>
      <c r="E79" s="957"/>
      <c r="F79" s="957"/>
      <c r="G79" s="957"/>
      <c r="H79" s="957"/>
      <c r="I79" s="957"/>
      <c r="J79" s="957"/>
      <c r="K79" s="957"/>
      <c r="L79" s="271"/>
      <c r="M79" s="332"/>
      <c r="N79" s="149"/>
      <c r="O79" s="964" t="str">
        <f t="shared" si="2"/>
        <v/>
      </c>
      <c r="P79" s="965"/>
      <c r="Q79" s="966" t="str">
        <f t="shared" si="3"/>
        <v/>
      </c>
      <c r="R79" s="966"/>
      <c r="S79" s="966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956"/>
      <c r="E80" s="957"/>
      <c r="F80" s="957"/>
      <c r="G80" s="957"/>
      <c r="H80" s="957"/>
      <c r="I80" s="957"/>
      <c r="J80" s="957"/>
      <c r="K80" s="957"/>
      <c r="L80" s="271"/>
      <c r="M80" s="332"/>
      <c r="N80" s="149"/>
      <c r="O80" s="964" t="str">
        <f t="shared" si="2"/>
        <v/>
      </c>
      <c r="P80" s="965"/>
      <c r="Q80" s="966" t="str">
        <f t="shared" si="3"/>
        <v/>
      </c>
      <c r="R80" s="966"/>
      <c r="S80" s="966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956"/>
      <c r="E81" s="957"/>
      <c r="F81" s="957"/>
      <c r="G81" s="957"/>
      <c r="H81" s="957"/>
      <c r="I81" s="957"/>
      <c r="J81" s="957"/>
      <c r="K81" s="957"/>
      <c r="L81" s="271"/>
      <c r="M81" s="332"/>
      <c r="N81" s="149"/>
      <c r="O81" s="964" t="str">
        <f t="shared" si="2"/>
        <v/>
      </c>
      <c r="P81" s="965"/>
      <c r="Q81" s="966" t="str">
        <f t="shared" si="3"/>
        <v/>
      </c>
      <c r="R81" s="966"/>
      <c r="S81" s="966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956"/>
      <c r="E82" s="957"/>
      <c r="F82" s="957"/>
      <c r="G82" s="957"/>
      <c r="H82" s="957"/>
      <c r="I82" s="957"/>
      <c r="J82" s="957"/>
      <c r="K82" s="957"/>
      <c r="L82" s="271"/>
      <c r="M82" s="332"/>
      <c r="N82" s="149"/>
      <c r="O82" s="964" t="str">
        <f t="shared" si="2"/>
        <v/>
      </c>
      <c r="P82" s="965"/>
      <c r="Q82" s="966" t="str">
        <f t="shared" si="3"/>
        <v/>
      </c>
      <c r="R82" s="966"/>
      <c r="S82" s="966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956"/>
      <c r="E83" s="957"/>
      <c r="F83" s="957"/>
      <c r="G83" s="957"/>
      <c r="H83" s="957"/>
      <c r="I83" s="957"/>
      <c r="J83" s="957"/>
      <c r="K83" s="957"/>
      <c r="L83" s="271"/>
      <c r="M83" s="332"/>
      <c r="N83" s="149"/>
      <c r="O83" s="964" t="str">
        <f t="shared" si="2"/>
        <v/>
      </c>
      <c r="P83" s="965"/>
      <c r="Q83" s="966" t="str">
        <f t="shared" si="3"/>
        <v/>
      </c>
      <c r="R83" s="966"/>
      <c r="S83" s="966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956"/>
      <c r="E84" s="957"/>
      <c r="F84" s="957"/>
      <c r="G84" s="957"/>
      <c r="H84" s="957"/>
      <c r="I84" s="957"/>
      <c r="J84" s="957"/>
      <c r="K84" s="957"/>
      <c r="L84" s="271"/>
      <c r="M84" s="332"/>
      <c r="N84" s="149"/>
      <c r="O84" s="964" t="str">
        <f t="shared" si="2"/>
        <v/>
      </c>
      <c r="P84" s="965"/>
      <c r="Q84" s="966" t="str">
        <f t="shared" si="3"/>
        <v/>
      </c>
      <c r="R84" s="966"/>
      <c r="S84" s="966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956"/>
      <c r="E85" s="957"/>
      <c r="F85" s="957"/>
      <c r="G85" s="957"/>
      <c r="H85" s="957"/>
      <c r="I85" s="957"/>
      <c r="J85" s="957"/>
      <c r="K85" s="957"/>
      <c r="L85" s="271"/>
      <c r="M85" s="332"/>
      <c r="N85" s="149"/>
      <c r="O85" s="964" t="str">
        <f t="shared" si="2"/>
        <v/>
      </c>
      <c r="P85" s="965"/>
      <c r="Q85" s="966" t="str">
        <f t="shared" si="3"/>
        <v/>
      </c>
      <c r="R85" s="966"/>
      <c r="S85" s="966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956"/>
      <c r="E86" s="957"/>
      <c r="F86" s="957"/>
      <c r="G86" s="957"/>
      <c r="H86" s="957"/>
      <c r="I86" s="957"/>
      <c r="J86" s="957"/>
      <c r="K86" s="957"/>
      <c r="L86" s="271"/>
      <c r="M86" s="332"/>
      <c r="N86" s="149"/>
      <c r="O86" s="964" t="str">
        <f t="shared" si="2"/>
        <v/>
      </c>
      <c r="P86" s="965"/>
      <c r="Q86" s="966" t="str">
        <f t="shared" si="3"/>
        <v/>
      </c>
      <c r="R86" s="966"/>
      <c r="S86" s="966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956"/>
      <c r="E87" s="957"/>
      <c r="F87" s="957"/>
      <c r="G87" s="957"/>
      <c r="H87" s="957"/>
      <c r="I87" s="957"/>
      <c r="J87" s="957"/>
      <c r="K87" s="957"/>
      <c r="L87" s="271"/>
      <c r="M87" s="332"/>
      <c r="N87" s="149"/>
      <c r="O87" s="964" t="str">
        <f t="shared" si="2"/>
        <v/>
      </c>
      <c r="P87" s="965"/>
      <c r="Q87" s="966" t="str">
        <f t="shared" si="3"/>
        <v/>
      </c>
      <c r="R87" s="966"/>
      <c r="S87" s="966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956"/>
      <c r="E88" s="957"/>
      <c r="F88" s="957"/>
      <c r="G88" s="957"/>
      <c r="H88" s="957"/>
      <c r="I88" s="957"/>
      <c r="J88" s="957"/>
      <c r="K88" s="957"/>
      <c r="L88" s="271"/>
      <c r="M88" s="332"/>
      <c r="N88" s="149"/>
      <c r="O88" s="964" t="str">
        <f t="shared" si="2"/>
        <v/>
      </c>
      <c r="P88" s="965"/>
      <c r="Q88" s="966" t="str">
        <f t="shared" si="3"/>
        <v/>
      </c>
      <c r="R88" s="966"/>
      <c r="S88" s="966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956"/>
      <c r="E89" s="957"/>
      <c r="F89" s="957"/>
      <c r="G89" s="957"/>
      <c r="H89" s="957"/>
      <c r="I89" s="957"/>
      <c r="J89" s="957"/>
      <c r="K89" s="957"/>
      <c r="L89" s="271"/>
      <c r="M89" s="332"/>
      <c r="N89" s="149"/>
      <c r="O89" s="964" t="str">
        <f t="shared" si="2"/>
        <v/>
      </c>
      <c r="P89" s="965"/>
      <c r="Q89" s="966" t="str">
        <f t="shared" si="3"/>
        <v/>
      </c>
      <c r="R89" s="966"/>
      <c r="S89" s="966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956"/>
      <c r="E90" s="957"/>
      <c r="F90" s="957"/>
      <c r="G90" s="957"/>
      <c r="H90" s="957"/>
      <c r="I90" s="957"/>
      <c r="J90" s="957"/>
      <c r="K90" s="957"/>
      <c r="L90" s="271"/>
      <c r="M90" s="332"/>
      <c r="N90" s="149"/>
      <c r="O90" s="964" t="str">
        <f t="shared" si="2"/>
        <v/>
      </c>
      <c r="P90" s="965"/>
      <c r="Q90" s="966" t="str">
        <f t="shared" si="3"/>
        <v/>
      </c>
      <c r="R90" s="966"/>
      <c r="S90" s="966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956"/>
      <c r="E91" s="957"/>
      <c r="F91" s="957"/>
      <c r="G91" s="957"/>
      <c r="H91" s="957"/>
      <c r="I91" s="957"/>
      <c r="J91" s="957"/>
      <c r="K91" s="957"/>
      <c r="L91" s="271"/>
      <c r="M91" s="332"/>
      <c r="N91" s="149"/>
      <c r="O91" s="964" t="str">
        <f t="shared" si="2"/>
        <v/>
      </c>
      <c r="P91" s="965"/>
      <c r="Q91" s="966" t="str">
        <f t="shared" si="3"/>
        <v/>
      </c>
      <c r="R91" s="966"/>
      <c r="S91" s="966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956"/>
      <c r="E92" s="957"/>
      <c r="F92" s="957"/>
      <c r="G92" s="957"/>
      <c r="H92" s="957"/>
      <c r="I92" s="957"/>
      <c r="J92" s="957"/>
      <c r="K92" s="957"/>
      <c r="L92" s="271"/>
      <c r="M92" s="332"/>
      <c r="N92" s="149"/>
      <c r="O92" s="964" t="str">
        <f t="shared" si="2"/>
        <v/>
      </c>
      <c r="P92" s="965"/>
      <c r="Q92" s="966" t="str">
        <f t="shared" si="3"/>
        <v/>
      </c>
      <c r="R92" s="966"/>
      <c r="S92" s="966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956"/>
      <c r="E93" s="957"/>
      <c r="F93" s="957"/>
      <c r="G93" s="957"/>
      <c r="H93" s="957"/>
      <c r="I93" s="957"/>
      <c r="J93" s="957"/>
      <c r="K93" s="957"/>
      <c r="L93" s="271"/>
      <c r="M93" s="332"/>
      <c r="N93" s="149"/>
      <c r="O93" s="964" t="str">
        <f t="shared" si="2"/>
        <v/>
      </c>
      <c r="P93" s="965"/>
      <c r="Q93" s="966" t="str">
        <f t="shared" si="3"/>
        <v/>
      </c>
      <c r="R93" s="966"/>
      <c r="S93" s="966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956"/>
      <c r="E94" s="957"/>
      <c r="F94" s="957"/>
      <c r="G94" s="957"/>
      <c r="H94" s="957"/>
      <c r="I94" s="957"/>
      <c r="J94" s="957"/>
      <c r="K94" s="957"/>
      <c r="L94" s="271"/>
      <c r="M94" s="332"/>
      <c r="N94" s="149"/>
      <c r="O94" s="964" t="str">
        <f t="shared" si="2"/>
        <v/>
      </c>
      <c r="P94" s="965"/>
      <c r="Q94" s="966" t="str">
        <f t="shared" si="3"/>
        <v/>
      </c>
      <c r="R94" s="966"/>
      <c r="S94" s="966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956"/>
      <c r="E95" s="957"/>
      <c r="F95" s="957"/>
      <c r="G95" s="957"/>
      <c r="H95" s="957"/>
      <c r="I95" s="957"/>
      <c r="J95" s="957"/>
      <c r="K95" s="957"/>
      <c r="L95" s="271"/>
      <c r="M95" s="332"/>
      <c r="N95" s="149"/>
      <c r="O95" s="964" t="str">
        <f t="shared" si="2"/>
        <v/>
      </c>
      <c r="P95" s="965"/>
      <c r="Q95" s="966" t="str">
        <f t="shared" si="3"/>
        <v/>
      </c>
      <c r="R95" s="966"/>
      <c r="S95" s="966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956"/>
      <c r="E96" s="957"/>
      <c r="F96" s="957"/>
      <c r="G96" s="957"/>
      <c r="H96" s="957"/>
      <c r="I96" s="957"/>
      <c r="J96" s="957"/>
      <c r="K96" s="957"/>
      <c r="L96" s="271"/>
      <c r="M96" s="332"/>
      <c r="N96" s="149"/>
      <c r="O96" s="964" t="str">
        <f t="shared" si="2"/>
        <v/>
      </c>
      <c r="P96" s="965"/>
      <c r="Q96" s="966" t="str">
        <f t="shared" si="3"/>
        <v/>
      </c>
      <c r="R96" s="966"/>
      <c r="S96" s="966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956"/>
      <c r="E97" s="957"/>
      <c r="F97" s="957"/>
      <c r="G97" s="957"/>
      <c r="H97" s="957"/>
      <c r="I97" s="957"/>
      <c r="J97" s="957"/>
      <c r="K97" s="957"/>
      <c r="L97" s="271"/>
      <c r="M97" s="332"/>
      <c r="N97" s="149"/>
      <c r="O97" s="964" t="str">
        <f t="shared" si="2"/>
        <v/>
      </c>
      <c r="P97" s="965"/>
      <c r="Q97" s="966" t="str">
        <f t="shared" si="3"/>
        <v/>
      </c>
      <c r="R97" s="966"/>
      <c r="S97" s="966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956"/>
      <c r="E98" s="957"/>
      <c r="F98" s="957"/>
      <c r="G98" s="957"/>
      <c r="H98" s="957"/>
      <c r="I98" s="957"/>
      <c r="J98" s="957"/>
      <c r="K98" s="957"/>
      <c r="L98" s="271"/>
      <c r="M98" s="332"/>
      <c r="N98" s="149"/>
      <c r="O98" s="964" t="str">
        <f t="shared" si="2"/>
        <v/>
      </c>
      <c r="P98" s="965"/>
      <c r="Q98" s="966" t="str">
        <f t="shared" si="3"/>
        <v/>
      </c>
      <c r="R98" s="966"/>
      <c r="S98" s="966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956"/>
      <c r="E99" s="957"/>
      <c r="F99" s="957"/>
      <c r="G99" s="957"/>
      <c r="H99" s="957"/>
      <c r="I99" s="957"/>
      <c r="J99" s="957"/>
      <c r="K99" s="957"/>
      <c r="L99" s="271"/>
      <c r="M99" s="332"/>
      <c r="N99" s="149"/>
      <c r="O99" s="964" t="str">
        <f t="shared" si="2"/>
        <v/>
      </c>
      <c r="P99" s="965"/>
      <c r="Q99" s="966" t="str">
        <f t="shared" si="3"/>
        <v/>
      </c>
      <c r="R99" s="966"/>
      <c r="S99" s="966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956"/>
      <c r="E100" s="957"/>
      <c r="F100" s="957"/>
      <c r="G100" s="957"/>
      <c r="H100" s="957"/>
      <c r="I100" s="957"/>
      <c r="J100" s="957"/>
      <c r="K100" s="957"/>
      <c r="L100" s="271"/>
      <c r="M100" s="332"/>
      <c r="N100" s="149"/>
      <c r="O100" s="964" t="str">
        <f t="shared" si="2"/>
        <v/>
      </c>
      <c r="P100" s="965"/>
      <c r="Q100" s="966" t="str">
        <f t="shared" si="3"/>
        <v/>
      </c>
      <c r="R100" s="966"/>
      <c r="S100" s="966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956"/>
      <c r="E101" s="957"/>
      <c r="F101" s="957"/>
      <c r="G101" s="957"/>
      <c r="H101" s="957"/>
      <c r="I101" s="957"/>
      <c r="J101" s="957"/>
      <c r="K101" s="957"/>
      <c r="L101" s="271"/>
      <c r="M101" s="332"/>
      <c r="N101" s="149"/>
      <c r="O101" s="964" t="str">
        <f t="shared" si="2"/>
        <v/>
      </c>
      <c r="P101" s="965"/>
      <c r="Q101" s="966" t="str">
        <f t="shared" si="3"/>
        <v/>
      </c>
      <c r="R101" s="966"/>
      <c r="S101" s="966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956"/>
      <c r="E102" s="957"/>
      <c r="F102" s="957"/>
      <c r="G102" s="957"/>
      <c r="H102" s="957"/>
      <c r="I102" s="957"/>
      <c r="J102" s="957"/>
      <c r="K102" s="957"/>
      <c r="L102" s="271"/>
      <c r="M102" s="332"/>
      <c r="N102" s="149"/>
      <c r="O102" s="964" t="str">
        <f t="shared" si="2"/>
        <v/>
      </c>
      <c r="P102" s="965"/>
      <c r="Q102" s="966" t="str">
        <f t="shared" si="3"/>
        <v/>
      </c>
      <c r="R102" s="966"/>
      <c r="S102" s="966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956"/>
      <c r="E103" s="957"/>
      <c r="F103" s="957"/>
      <c r="G103" s="957"/>
      <c r="H103" s="957"/>
      <c r="I103" s="957"/>
      <c r="J103" s="957"/>
      <c r="K103" s="957"/>
      <c r="L103" s="271"/>
      <c r="M103" s="332"/>
      <c r="N103" s="149"/>
      <c r="O103" s="964" t="str">
        <f t="shared" si="2"/>
        <v/>
      </c>
      <c r="P103" s="965"/>
      <c r="Q103" s="966" t="str">
        <f t="shared" si="3"/>
        <v/>
      </c>
      <c r="R103" s="966"/>
      <c r="S103" s="966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956"/>
      <c r="E104" s="957"/>
      <c r="F104" s="957"/>
      <c r="G104" s="957"/>
      <c r="H104" s="957"/>
      <c r="I104" s="957"/>
      <c r="J104" s="957"/>
      <c r="K104" s="957"/>
      <c r="L104" s="271"/>
      <c r="M104" s="332"/>
      <c r="N104" s="149"/>
      <c r="O104" s="964" t="str">
        <f t="shared" si="2"/>
        <v/>
      </c>
      <c r="P104" s="965"/>
      <c r="Q104" s="966" t="str">
        <f t="shared" si="3"/>
        <v/>
      </c>
      <c r="R104" s="966"/>
      <c r="S104" s="966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956"/>
      <c r="E105" s="957"/>
      <c r="F105" s="957"/>
      <c r="G105" s="957"/>
      <c r="H105" s="957"/>
      <c r="I105" s="957"/>
      <c r="J105" s="957"/>
      <c r="K105" s="957"/>
      <c r="L105" s="271"/>
      <c r="M105" s="332"/>
      <c r="N105" s="149"/>
      <c r="O105" s="964" t="str">
        <f t="shared" si="2"/>
        <v/>
      </c>
      <c r="P105" s="965"/>
      <c r="Q105" s="966" t="str">
        <f t="shared" si="3"/>
        <v/>
      </c>
      <c r="R105" s="966"/>
      <c r="S105" s="966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956"/>
      <c r="E106" s="957"/>
      <c r="F106" s="957"/>
      <c r="G106" s="957"/>
      <c r="H106" s="957"/>
      <c r="I106" s="957"/>
      <c r="J106" s="957"/>
      <c r="K106" s="957"/>
      <c r="L106" s="271"/>
      <c r="M106" s="332"/>
      <c r="N106" s="149"/>
      <c r="O106" s="964" t="str">
        <f t="shared" si="2"/>
        <v/>
      </c>
      <c r="P106" s="965"/>
      <c r="Q106" s="966" t="str">
        <f t="shared" si="3"/>
        <v/>
      </c>
      <c r="R106" s="966"/>
      <c r="S106" s="966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956"/>
      <c r="E107" s="957"/>
      <c r="F107" s="957"/>
      <c r="G107" s="957"/>
      <c r="H107" s="957"/>
      <c r="I107" s="957"/>
      <c r="J107" s="957"/>
      <c r="K107" s="957"/>
      <c r="L107" s="271"/>
      <c r="M107" s="332"/>
      <c r="N107" s="149"/>
      <c r="O107" s="964" t="str">
        <f t="shared" si="2"/>
        <v/>
      </c>
      <c r="P107" s="965"/>
      <c r="Q107" s="966" t="str">
        <f t="shared" si="3"/>
        <v/>
      </c>
      <c r="R107" s="966"/>
      <c r="S107" s="966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956"/>
      <c r="E108" s="957"/>
      <c r="F108" s="957"/>
      <c r="G108" s="957"/>
      <c r="H108" s="957"/>
      <c r="I108" s="957"/>
      <c r="J108" s="957"/>
      <c r="K108" s="957"/>
      <c r="L108" s="271"/>
      <c r="M108" s="332"/>
      <c r="N108" s="149"/>
      <c r="O108" s="964" t="str">
        <f t="shared" si="2"/>
        <v/>
      </c>
      <c r="P108" s="965"/>
      <c r="Q108" s="966" t="str">
        <f t="shared" si="3"/>
        <v/>
      </c>
      <c r="R108" s="966"/>
      <c r="S108" s="966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956"/>
      <c r="E109" s="957"/>
      <c r="F109" s="957"/>
      <c r="G109" s="957"/>
      <c r="H109" s="957"/>
      <c r="I109" s="957"/>
      <c r="J109" s="957"/>
      <c r="K109" s="957"/>
      <c r="L109" s="271"/>
      <c r="M109" s="332"/>
      <c r="N109" s="149"/>
      <c r="O109" s="964" t="str">
        <f t="shared" si="2"/>
        <v/>
      </c>
      <c r="P109" s="965"/>
      <c r="Q109" s="966" t="str">
        <f t="shared" si="3"/>
        <v/>
      </c>
      <c r="R109" s="966"/>
      <c r="S109" s="966"/>
      <c r="T109" s="570"/>
      <c r="U109" s="474"/>
      <c r="V109" s="250"/>
      <c r="W109" s="685"/>
      <c r="X109" s="250"/>
      <c r="Y109" s="169"/>
    </row>
    <row r="110" spans="1:25" s="43" customFormat="1" ht="23.1" customHeight="1">
      <c r="A110" s="344"/>
      <c r="B110" s="376"/>
      <c r="C110" s="102"/>
      <c r="D110" s="956"/>
      <c r="E110" s="957"/>
      <c r="F110" s="957"/>
      <c r="G110" s="957"/>
      <c r="H110" s="957"/>
      <c r="I110" s="957"/>
      <c r="J110" s="957"/>
      <c r="K110" s="957"/>
      <c r="L110" s="271"/>
      <c r="M110" s="332"/>
      <c r="N110" s="149"/>
      <c r="O110" s="964" t="str">
        <f t="shared" si="2"/>
        <v/>
      </c>
      <c r="P110" s="965"/>
      <c r="Q110" s="966" t="str">
        <f t="shared" si="3"/>
        <v/>
      </c>
      <c r="R110" s="966"/>
      <c r="S110" s="966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956"/>
      <c r="E111" s="957"/>
      <c r="F111" s="957"/>
      <c r="G111" s="957"/>
      <c r="H111" s="957"/>
      <c r="I111" s="957"/>
      <c r="J111" s="957"/>
      <c r="K111" s="957"/>
      <c r="L111" s="271"/>
      <c r="M111" s="332"/>
      <c r="N111" s="149"/>
      <c r="O111" s="964" t="str">
        <f t="shared" si="2"/>
        <v/>
      </c>
      <c r="P111" s="965"/>
      <c r="Q111" s="966" t="str">
        <f t="shared" si="3"/>
        <v/>
      </c>
      <c r="R111" s="966"/>
      <c r="S111" s="966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956"/>
      <c r="E112" s="957"/>
      <c r="F112" s="957"/>
      <c r="G112" s="957"/>
      <c r="H112" s="957"/>
      <c r="I112" s="957"/>
      <c r="J112" s="957"/>
      <c r="K112" s="957"/>
      <c r="L112" s="271"/>
      <c r="M112" s="332"/>
      <c r="N112" s="149"/>
      <c r="O112" s="964" t="str">
        <f t="shared" si="2"/>
        <v/>
      </c>
      <c r="P112" s="965"/>
      <c r="Q112" s="966" t="str">
        <f t="shared" si="3"/>
        <v/>
      </c>
      <c r="R112" s="966"/>
      <c r="S112" s="966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956"/>
      <c r="E113" s="957"/>
      <c r="F113" s="957"/>
      <c r="G113" s="957"/>
      <c r="H113" s="957"/>
      <c r="I113" s="957"/>
      <c r="J113" s="957"/>
      <c r="K113" s="957"/>
      <c r="L113" s="271"/>
      <c r="M113" s="332"/>
      <c r="N113" s="149"/>
      <c r="O113" s="964" t="str">
        <f t="shared" si="2"/>
        <v/>
      </c>
      <c r="P113" s="965"/>
      <c r="Q113" s="966" t="str">
        <f t="shared" si="3"/>
        <v/>
      </c>
      <c r="R113" s="966"/>
      <c r="S113" s="966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956"/>
      <c r="E114" s="957"/>
      <c r="F114" s="957"/>
      <c r="G114" s="957"/>
      <c r="H114" s="957"/>
      <c r="I114" s="957"/>
      <c r="J114" s="957"/>
      <c r="K114" s="957"/>
      <c r="L114" s="271"/>
      <c r="M114" s="332"/>
      <c r="N114" s="149"/>
      <c r="O114" s="964" t="str">
        <f t="shared" si="2"/>
        <v/>
      </c>
      <c r="P114" s="965"/>
      <c r="Q114" s="966" t="str">
        <f t="shared" si="3"/>
        <v/>
      </c>
      <c r="R114" s="966"/>
      <c r="S114" s="966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956"/>
      <c r="E115" s="957"/>
      <c r="F115" s="957"/>
      <c r="G115" s="957"/>
      <c r="H115" s="957"/>
      <c r="I115" s="957"/>
      <c r="J115" s="957"/>
      <c r="K115" s="957"/>
      <c r="L115" s="271"/>
      <c r="M115" s="332"/>
      <c r="N115" s="149"/>
      <c r="O115" s="964" t="str">
        <f t="shared" si="2"/>
        <v/>
      </c>
      <c r="P115" s="965"/>
      <c r="Q115" s="966" t="str">
        <f t="shared" si="3"/>
        <v/>
      </c>
      <c r="R115" s="966"/>
      <c r="S115" s="966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934" t="str">
        <f>B63</f>
        <v>-É IMPRESCINDÍVEL A APRESENTAÇÃO DE 3 ORÇAMENTOS DE FORNECEDORES/REPRESENTANTES AUTORIZADOS PARA CADA UM DOS ITENS SOLICITADOS. INFORME SE HOUVER UM ÚNICO FORNECEDOR.</v>
      </c>
      <c r="C117" s="935"/>
      <c r="D117" s="935"/>
      <c r="E117" s="935"/>
      <c r="F117" s="935"/>
      <c r="G117" s="935"/>
      <c r="H117" s="935"/>
      <c r="I117" s="935"/>
      <c r="J117" s="935"/>
      <c r="K117" s="935"/>
      <c r="L117" s="935"/>
      <c r="M117" s="935"/>
      <c r="N117" s="935"/>
      <c r="O117" s="935"/>
      <c r="P117" s="935"/>
      <c r="Q117" s="935"/>
      <c r="R117" s="935"/>
      <c r="S117" s="935"/>
      <c r="T117" s="936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972" t="str">
        <f>B64</f>
        <v xml:space="preserve">- JUSTIFIQUE EM ANEXO A UTILIDADE DE CADA MATERIAL SOLICITADO PARA O DESENVOLVIMENTO DO PROJETO DE PESQUISA PROPOSTO.  </v>
      </c>
      <c r="C118" s="973"/>
      <c r="D118" s="973"/>
      <c r="E118" s="973"/>
      <c r="F118" s="973"/>
      <c r="G118" s="973"/>
      <c r="H118" s="973"/>
      <c r="I118" s="973"/>
      <c r="J118" s="973"/>
      <c r="K118" s="973"/>
      <c r="L118" s="973"/>
      <c r="M118" s="973"/>
      <c r="N118" s="973"/>
      <c r="O118" s="973"/>
      <c r="P118" s="973"/>
      <c r="Q118" s="973"/>
      <c r="R118" s="973"/>
      <c r="S118" s="973"/>
      <c r="T118" s="974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MARÇO DE 2014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980"/>
      <c r="N119" s="980"/>
      <c r="O119" s="980"/>
      <c r="P119" s="980"/>
      <c r="Q119" s="980"/>
      <c r="R119" s="980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98"/>
      <c r="D150" s="998"/>
      <c r="E150" s="999"/>
      <c r="F150" s="999"/>
      <c r="G150" s="999"/>
      <c r="H150" s="999"/>
      <c r="I150" s="999"/>
      <c r="J150" s="999"/>
      <c r="K150" s="999"/>
      <c r="L150" s="999"/>
      <c r="M150" s="994"/>
      <c r="N150" s="993"/>
      <c r="O150" s="994"/>
      <c r="P150" s="994"/>
      <c r="Q150" s="994"/>
      <c r="R150" s="994"/>
      <c r="S150" s="994"/>
      <c r="T150" s="993"/>
      <c r="U150" s="993"/>
      <c r="V150" s="568"/>
      <c r="W150" s="686"/>
      <c r="X150" s="568"/>
    </row>
    <row r="151" spans="1:249" s="564" customFormat="1" ht="12.75" customHeight="1">
      <c r="A151" s="563"/>
      <c r="B151" s="566"/>
      <c r="C151" s="998"/>
      <c r="D151" s="998"/>
      <c r="E151" s="999"/>
      <c r="F151" s="999"/>
      <c r="G151" s="999"/>
      <c r="H151" s="999"/>
      <c r="I151" s="999"/>
      <c r="J151" s="999"/>
      <c r="K151" s="999"/>
      <c r="L151" s="999"/>
      <c r="M151" s="994"/>
      <c r="N151" s="995"/>
      <c r="O151" s="995"/>
      <c r="P151" s="994"/>
      <c r="Q151" s="994"/>
      <c r="R151" s="995"/>
      <c r="S151" s="995"/>
      <c r="T151" s="993"/>
      <c r="U151" s="993"/>
      <c r="V151" s="568"/>
      <c r="W151" s="686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86"/>
      <c r="X152" s="568"/>
    </row>
    <row r="153" spans="1:249" s="613" customFormat="1" ht="12.75" customHeight="1">
      <c r="A153" s="344"/>
      <c r="C153" s="614"/>
      <c r="D153" s="614"/>
      <c r="L153" s="614"/>
      <c r="M153" s="614"/>
      <c r="V153" s="290"/>
      <c r="W153" s="687"/>
      <c r="X153" s="290"/>
    </row>
    <row r="154" spans="1:249" s="613" customFormat="1" ht="12.75" customHeight="1">
      <c r="A154" s="344"/>
      <c r="C154" s="614"/>
      <c r="D154" s="614"/>
      <c r="L154" s="614"/>
      <c r="M154" s="614"/>
      <c r="V154" s="615"/>
      <c r="W154" s="189"/>
      <c r="X154" s="615"/>
    </row>
    <row r="155" spans="1:249" s="613" customFormat="1" ht="16.5" customHeight="1">
      <c r="A155" s="344"/>
      <c r="B155" s="223" t="s">
        <v>149</v>
      </c>
      <c r="C155" s="614"/>
      <c r="D155" s="614"/>
      <c r="L155" s="614"/>
      <c r="M155" s="614"/>
      <c r="V155" s="615"/>
      <c r="W155" s="189"/>
      <c r="X155" s="615"/>
    </row>
    <row r="156" spans="1:249" s="613" customFormat="1" ht="16.5" customHeight="1">
      <c r="A156" s="344"/>
      <c r="B156" s="223" t="s">
        <v>150</v>
      </c>
      <c r="C156" s="614"/>
      <c r="D156" s="614"/>
      <c r="L156" s="614"/>
      <c r="M156" s="614"/>
      <c r="V156" s="615"/>
      <c r="W156" s="189"/>
      <c r="X156" s="615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97" t="s">
        <v>267</v>
      </c>
      <c r="D160" s="997"/>
      <c r="E160" s="997"/>
      <c r="F160" s="997"/>
      <c r="G160" s="997"/>
      <c r="H160" s="997"/>
      <c r="I160" s="997"/>
      <c r="J160" s="997"/>
      <c r="K160" s="997"/>
      <c r="L160" s="997"/>
      <c r="M160" s="997"/>
      <c r="N160" s="997"/>
      <c r="O160" s="997"/>
      <c r="P160" s="997"/>
      <c r="Q160" s="997"/>
      <c r="R160" s="997"/>
      <c r="S160" s="997"/>
      <c r="T160" s="997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97" t="s">
        <v>268</v>
      </c>
      <c r="D161" s="997"/>
      <c r="E161" s="997"/>
      <c r="F161" s="997"/>
      <c r="G161" s="997"/>
      <c r="H161" s="997"/>
      <c r="I161" s="997"/>
      <c r="J161" s="997"/>
      <c r="K161" s="997"/>
      <c r="L161" s="997"/>
      <c r="M161" s="997"/>
      <c r="N161" s="997"/>
      <c r="O161" s="997"/>
      <c r="P161" s="997"/>
      <c r="Q161" s="997"/>
      <c r="R161" s="997"/>
      <c r="S161" s="997"/>
      <c r="T161" s="997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941" t="s">
        <v>10</v>
      </c>
      <c r="C163" s="941"/>
      <c r="D163" s="941"/>
      <c r="E163" s="941"/>
      <c r="F163" s="941"/>
      <c r="G163" s="941"/>
      <c r="H163" s="941"/>
      <c r="I163" s="941"/>
      <c r="J163" s="941"/>
      <c r="K163" s="941"/>
      <c r="L163" s="941"/>
      <c r="M163" s="941"/>
      <c r="N163" s="941"/>
      <c r="O163" s="941"/>
      <c r="P163" s="941"/>
      <c r="Q163" s="941"/>
      <c r="R163" s="941"/>
      <c r="S163" s="941"/>
      <c r="T163" s="941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312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902" t="s">
        <v>1</v>
      </c>
      <c r="C190" s="927" t="s">
        <v>7</v>
      </c>
      <c r="D190" s="948" t="s">
        <v>8</v>
      </c>
      <c r="E190" s="948"/>
      <c r="F190" s="948"/>
      <c r="G190" s="948"/>
      <c r="H190" s="948"/>
      <c r="I190" s="948"/>
      <c r="J190" s="948"/>
      <c r="K190" s="948"/>
      <c r="L190" s="952" t="s">
        <v>179</v>
      </c>
      <c r="M190" s="414" t="s">
        <v>38</v>
      </c>
      <c r="N190" s="414" t="s">
        <v>39</v>
      </c>
      <c r="O190" s="944" t="s">
        <v>182</v>
      </c>
      <c r="P190" s="945"/>
      <c r="Q190" s="925" t="s">
        <v>4</v>
      </c>
      <c r="R190" s="958"/>
      <c r="S190" s="925" t="s">
        <v>2</v>
      </c>
      <c r="T190" s="958"/>
      <c r="W190" s="688"/>
    </row>
    <row r="191" spans="1:33" s="6" customFormat="1" ht="17.25" customHeight="1">
      <c r="A191" s="484"/>
      <c r="B191" s="955"/>
      <c r="C191" s="954"/>
      <c r="D191" s="948"/>
      <c r="E191" s="948"/>
      <c r="F191" s="948"/>
      <c r="G191" s="948"/>
      <c r="H191" s="948"/>
      <c r="I191" s="948"/>
      <c r="J191" s="948"/>
      <c r="K191" s="948"/>
      <c r="L191" s="953"/>
      <c r="M191" s="418" t="s">
        <v>40</v>
      </c>
      <c r="N191" s="413" t="s">
        <v>41</v>
      </c>
      <c r="O191" s="946"/>
      <c r="P191" s="947"/>
      <c r="Q191" s="926" t="s">
        <v>42</v>
      </c>
      <c r="R191" s="959"/>
      <c r="S191" s="926"/>
      <c r="T191" s="959"/>
      <c r="U191" s="56"/>
      <c r="W191" s="688"/>
    </row>
    <row r="192" spans="1:33" ht="18.75" customHeight="1">
      <c r="A192" s="344"/>
      <c r="B192" s="375">
        <v>1</v>
      </c>
      <c r="C192" s="329">
        <v>1</v>
      </c>
      <c r="D192" s="949" t="s">
        <v>43</v>
      </c>
      <c r="E192" s="950"/>
      <c r="F192" s="950"/>
      <c r="G192" s="950"/>
      <c r="H192" s="950"/>
      <c r="I192" s="950"/>
      <c r="J192" s="950"/>
      <c r="K192" s="951"/>
      <c r="L192" s="334"/>
      <c r="M192" s="335" t="s">
        <v>37</v>
      </c>
      <c r="N192" s="227">
        <v>1000</v>
      </c>
      <c r="O192" s="942">
        <f>N192*C192</f>
        <v>1000</v>
      </c>
      <c r="P192" s="943"/>
      <c r="Q192" s="960">
        <v>1240</v>
      </c>
      <c r="R192" s="961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949" t="s">
        <v>184</v>
      </c>
      <c r="E193" s="950"/>
      <c r="F193" s="950"/>
      <c r="G193" s="950"/>
      <c r="H193" s="950"/>
      <c r="I193" s="950"/>
      <c r="J193" s="950"/>
      <c r="K193" s="951"/>
      <c r="L193" s="334"/>
      <c r="M193" s="335" t="s">
        <v>37</v>
      </c>
      <c r="N193" s="228">
        <v>92</v>
      </c>
      <c r="O193" s="942">
        <f>N193*C193</f>
        <v>184</v>
      </c>
      <c r="P193" s="943"/>
      <c r="Q193" s="960">
        <v>228.16900000000001</v>
      </c>
      <c r="R193" s="961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949" t="s">
        <v>183</v>
      </c>
      <c r="E194" s="950"/>
      <c r="F194" s="950"/>
      <c r="G194" s="950"/>
      <c r="H194" s="950"/>
      <c r="I194" s="950"/>
      <c r="J194" s="950"/>
      <c r="K194" s="951"/>
      <c r="L194" s="334"/>
      <c r="M194" s="335" t="s">
        <v>37</v>
      </c>
      <c r="N194" s="228">
        <v>40</v>
      </c>
      <c r="O194" s="942">
        <f>N194*C194</f>
        <v>40</v>
      </c>
      <c r="P194" s="943"/>
      <c r="Q194" s="960">
        <v>49.6</v>
      </c>
      <c r="R194" s="961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949" t="s">
        <v>45</v>
      </c>
      <c r="E195" s="950"/>
      <c r="F195" s="950"/>
      <c r="G195" s="950"/>
      <c r="H195" s="950"/>
      <c r="I195" s="950"/>
      <c r="J195" s="950"/>
      <c r="K195" s="951"/>
      <c r="L195" s="334"/>
      <c r="M195" s="335" t="s">
        <v>37</v>
      </c>
      <c r="N195" s="228">
        <v>40</v>
      </c>
      <c r="O195" s="942">
        <f>N195*C195</f>
        <v>40</v>
      </c>
      <c r="P195" s="943"/>
      <c r="Q195" s="960">
        <v>49.6</v>
      </c>
      <c r="R195" s="961"/>
      <c r="S195" s="330" t="s">
        <v>24</v>
      </c>
      <c r="T195" s="573"/>
    </row>
    <row r="196" spans="1:21" ht="16.5" customHeight="1">
      <c r="A196" s="344"/>
      <c r="B196" s="989"/>
      <c r="C196" s="990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91" t="s">
        <v>5</v>
      </c>
      <c r="P196" s="992"/>
      <c r="Q196" s="962">
        <f>SUM(Q192:Q195)</f>
        <v>1567.3689999999999</v>
      </c>
      <c r="R196" s="963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1zew5d6PRyFt5GlEvV3dIy80MeOWAWgMsH7e+gAaD+ojNdfePoaxH+MmNlh75ddwJLXG0U+Mv579u4TavQ+2HQ==" saltValue="x1zkdGyZ4HkQl6CfKSEDPA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101" priority="59" stopIfTrue="1" operator="equal">
      <formula>"INDIQUE A QUANTIDADE"</formula>
    </cfRule>
  </conditionalFormatting>
  <conditionalFormatting sqref="Q196">
    <cfRule type="cellIs" dxfId="100" priority="58" stopIfTrue="1" operator="equal">
      <formula>0</formula>
    </cfRule>
  </conditionalFormatting>
  <conditionalFormatting sqref="N192:N195 B192:C195">
    <cfRule type="cellIs" dxfId="99" priority="57" stopIfTrue="1" operator="equal">
      <formula>0</formula>
    </cfRule>
  </conditionalFormatting>
  <conditionalFormatting sqref="M192:M195 D192 B69:D115 B22:D61 M22:M61 M69:M115">
    <cfRule type="cellIs" dxfId="98" priority="56" stopIfTrue="1" operator="equal">
      <formula>0</formula>
    </cfRule>
  </conditionalFormatting>
  <conditionalFormatting sqref="N69:N115 N22:N61">
    <cfRule type="cellIs" dxfId="97" priority="45" stopIfTrue="1" operator="equal">
      <formula>0</formula>
    </cfRule>
  </conditionalFormatting>
  <conditionalFormatting sqref="O69:O115 O22:O61 Q22:Q61 Q69:Q115">
    <cfRule type="cellIs" dxfId="96" priority="44" stopIfTrue="1" operator="equal">
      <formula>0</formula>
    </cfRule>
  </conditionalFormatting>
  <conditionalFormatting sqref="O69:O115 O22:O61 D18 G18 Q22:Q61 Q69:Q115">
    <cfRule type="cellIs" dxfId="95" priority="41" stopIfTrue="1" operator="equal">
      <formula>""</formula>
    </cfRule>
  </conditionalFormatting>
  <conditionalFormatting sqref="L69:L115 L22:L61 E10 G8:T8">
    <cfRule type="cellIs" dxfId="94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929" t="s">
        <v>0</v>
      </c>
      <c r="C10" s="930"/>
      <c r="D10" s="913"/>
      <c r="E10" s="913"/>
      <c r="F10" s="913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970" t="s">
        <v>144</v>
      </c>
      <c r="C12" s="1054"/>
      <c r="D12" s="914" t="str">
        <f>IF(SUM(M15:M55,M63:M103,M111:M151)=0,"",SUM(M15:M55,M63:M103,M111:M151))</f>
        <v/>
      </c>
      <c r="E12" s="914"/>
      <c r="F12" s="914"/>
      <c r="G12" s="914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1036" t="s">
        <v>8</v>
      </c>
      <c r="D14" s="1036"/>
      <c r="E14" s="1036"/>
      <c r="F14" s="1036"/>
      <c r="G14" s="1036"/>
      <c r="H14" s="1036"/>
      <c r="I14" s="1036"/>
      <c r="J14" s="1036"/>
      <c r="K14" s="1036"/>
      <c r="L14" s="1036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1026"/>
      <c r="D15" s="1027"/>
      <c r="E15" s="1027"/>
      <c r="F15" s="1027"/>
      <c r="G15" s="1027"/>
      <c r="H15" s="1027"/>
      <c r="I15" s="1027"/>
      <c r="J15" s="1027"/>
      <c r="K15" s="1027"/>
      <c r="L15" s="1028"/>
      <c r="M15" s="148"/>
      <c r="N15" s="580"/>
      <c r="O15" s="581"/>
    </row>
    <row r="16" spans="1:29" s="12" customFormat="1" ht="22.5" customHeight="1">
      <c r="A16" s="519"/>
      <c r="B16" s="10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8"/>
      <c r="M16" s="148"/>
      <c r="N16" s="580"/>
      <c r="O16" s="581"/>
    </row>
    <row r="17" spans="1:15" s="12" customFormat="1" ht="22.5" customHeight="1">
      <c r="A17" s="519"/>
      <c r="B17" s="102"/>
      <c r="C17" s="1026"/>
      <c r="D17" s="1027"/>
      <c r="E17" s="1027"/>
      <c r="F17" s="1027"/>
      <c r="G17" s="1027"/>
      <c r="H17" s="1027"/>
      <c r="I17" s="1027"/>
      <c r="J17" s="1027"/>
      <c r="K17" s="1027"/>
      <c r="L17" s="1028"/>
      <c r="M17" s="148"/>
      <c r="N17" s="580"/>
      <c r="O17" s="581"/>
    </row>
    <row r="18" spans="1:15" s="12" customFormat="1" ht="22.5" customHeight="1">
      <c r="A18" s="519"/>
      <c r="B18" s="102"/>
      <c r="C18" s="1026"/>
      <c r="D18" s="1027"/>
      <c r="E18" s="1027"/>
      <c r="F18" s="1027"/>
      <c r="G18" s="1027"/>
      <c r="H18" s="1027"/>
      <c r="I18" s="1027"/>
      <c r="J18" s="1027"/>
      <c r="K18" s="1027"/>
      <c r="L18" s="1028"/>
      <c r="M18" s="148"/>
      <c r="N18" s="580"/>
      <c r="O18" s="581"/>
    </row>
    <row r="19" spans="1:15" s="12" customFormat="1" ht="22.5" customHeight="1">
      <c r="A19" s="519"/>
      <c r="B19" s="102"/>
      <c r="C19" s="1026"/>
      <c r="D19" s="1027"/>
      <c r="E19" s="1027"/>
      <c r="F19" s="1027"/>
      <c r="G19" s="1027"/>
      <c r="H19" s="1027"/>
      <c r="I19" s="1027"/>
      <c r="J19" s="1027"/>
      <c r="K19" s="1027"/>
      <c r="L19" s="1028"/>
      <c r="M19" s="148"/>
      <c r="N19" s="580"/>
      <c r="O19" s="581"/>
    </row>
    <row r="20" spans="1:15" s="12" customFormat="1" ht="22.5" customHeight="1">
      <c r="A20" s="519"/>
      <c r="B20" s="102"/>
      <c r="C20" s="1026"/>
      <c r="D20" s="1027"/>
      <c r="E20" s="1027"/>
      <c r="F20" s="1027"/>
      <c r="G20" s="1027"/>
      <c r="H20" s="1027"/>
      <c r="I20" s="1027"/>
      <c r="J20" s="1027"/>
      <c r="K20" s="1027"/>
      <c r="L20" s="1028"/>
      <c r="M20" s="148"/>
      <c r="N20" s="580"/>
      <c r="O20" s="581"/>
    </row>
    <row r="21" spans="1:15" s="12" customFormat="1" ht="22.5" customHeight="1">
      <c r="A21" s="519"/>
      <c r="B21" s="102"/>
      <c r="C21" s="1026"/>
      <c r="D21" s="1027"/>
      <c r="E21" s="1027"/>
      <c r="F21" s="1027"/>
      <c r="G21" s="1027"/>
      <c r="H21" s="1027"/>
      <c r="I21" s="1027"/>
      <c r="J21" s="1027"/>
      <c r="K21" s="1027"/>
      <c r="L21" s="1028"/>
      <c r="M21" s="148"/>
      <c r="N21" s="580"/>
      <c r="O21" s="581"/>
    </row>
    <row r="22" spans="1:15" s="12" customFormat="1" ht="22.5" customHeight="1">
      <c r="A22" s="519"/>
      <c r="B22" s="102"/>
      <c r="C22" s="1026"/>
      <c r="D22" s="1027"/>
      <c r="E22" s="1027"/>
      <c r="F22" s="1027"/>
      <c r="G22" s="1027"/>
      <c r="H22" s="1027"/>
      <c r="I22" s="1027"/>
      <c r="J22" s="1027"/>
      <c r="K22" s="1027"/>
      <c r="L22" s="1028"/>
      <c r="M22" s="148"/>
      <c r="N22" s="580"/>
      <c r="O22" s="581"/>
    </row>
    <row r="23" spans="1:15" s="12" customFormat="1" ht="22.5" customHeight="1">
      <c r="A23" s="519"/>
      <c r="B23" s="102"/>
      <c r="C23" s="1026"/>
      <c r="D23" s="1027"/>
      <c r="E23" s="1027"/>
      <c r="F23" s="1027"/>
      <c r="G23" s="1027"/>
      <c r="H23" s="1027"/>
      <c r="I23" s="1027"/>
      <c r="J23" s="1027"/>
      <c r="K23" s="1027"/>
      <c r="L23" s="1028"/>
      <c r="M23" s="148"/>
      <c r="N23" s="580"/>
      <c r="O23" s="581"/>
    </row>
    <row r="24" spans="1:15" s="12" customFormat="1" ht="22.5" customHeight="1">
      <c r="A24" s="519"/>
      <c r="B24" s="102"/>
      <c r="C24" s="1026"/>
      <c r="D24" s="1027"/>
      <c r="E24" s="1027"/>
      <c r="F24" s="1027"/>
      <c r="G24" s="1027"/>
      <c r="H24" s="1027"/>
      <c r="I24" s="1027"/>
      <c r="J24" s="1027"/>
      <c r="K24" s="1027"/>
      <c r="L24" s="1028"/>
      <c r="M24" s="148"/>
      <c r="N24" s="580"/>
      <c r="O24" s="581"/>
    </row>
    <row r="25" spans="1:15" s="12" customFormat="1" ht="22.5" customHeight="1">
      <c r="A25" s="519"/>
      <c r="B25" s="102"/>
      <c r="C25" s="1026"/>
      <c r="D25" s="1027"/>
      <c r="E25" s="1027"/>
      <c r="F25" s="1027"/>
      <c r="G25" s="1027"/>
      <c r="H25" s="1027"/>
      <c r="I25" s="1027"/>
      <c r="J25" s="1027"/>
      <c r="K25" s="1027"/>
      <c r="L25" s="1028"/>
      <c r="M25" s="148"/>
      <c r="N25" s="580"/>
      <c r="O25" s="581"/>
    </row>
    <row r="26" spans="1:15" s="12" customFormat="1" ht="22.5" customHeight="1">
      <c r="A26" s="519"/>
      <c r="B26" s="102"/>
      <c r="C26" s="1026"/>
      <c r="D26" s="1027"/>
      <c r="E26" s="1027"/>
      <c r="F26" s="1027"/>
      <c r="G26" s="1027"/>
      <c r="H26" s="1027"/>
      <c r="I26" s="1027"/>
      <c r="J26" s="1027"/>
      <c r="K26" s="1027"/>
      <c r="L26" s="1028"/>
      <c r="M26" s="148"/>
      <c r="N26" s="580"/>
      <c r="O26" s="581"/>
    </row>
    <row r="27" spans="1:15" s="12" customFormat="1" ht="22.5" customHeight="1">
      <c r="A27" s="519"/>
      <c r="B27" s="102"/>
      <c r="C27" s="1026"/>
      <c r="D27" s="1027"/>
      <c r="E27" s="1027"/>
      <c r="F27" s="1027"/>
      <c r="G27" s="1027"/>
      <c r="H27" s="1027"/>
      <c r="I27" s="1027"/>
      <c r="J27" s="1027"/>
      <c r="K27" s="1027"/>
      <c r="L27" s="1028"/>
      <c r="M27" s="148"/>
      <c r="N27" s="580"/>
      <c r="O27" s="581"/>
    </row>
    <row r="28" spans="1:15" s="12" customFormat="1" ht="22.5" customHeight="1">
      <c r="A28" s="519"/>
      <c r="B28" s="102"/>
      <c r="C28" s="1026"/>
      <c r="D28" s="1027"/>
      <c r="E28" s="1027"/>
      <c r="F28" s="1027"/>
      <c r="G28" s="1027"/>
      <c r="H28" s="1027"/>
      <c r="I28" s="1027"/>
      <c r="J28" s="1027"/>
      <c r="K28" s="1027"/>
      <c r="L28" s="1028"/>
      <c r="M28" s="148"/>
      <c r="N28" s="580"/>
      <c r="O28" s="581"/>
    </row>
    <row r="29" spans="1:15" s="12" customFormat="1" ht="22.5" customHeight="1">
      <c r="A29" s="519"/>
      <c r="B29" s="102"/>
      <c r="C29" s="1026"/>
      <c r="D29" s="1027"/>
      <c r="E29" s="1027"/>
      <c r="F29" s="1027"/>
      <c r="G29" s="1027"/>
      <c r="H29" s="1027"/>
      <c r="I29" s="1027"/>
      <c r="J29" s="1027"/>
      <c r="K29" s="1027"/>
      <c r="L29" s="1028"/>
      <c r="M29" s="148"/>
      <c r="N29" s="580"/>
      <c r="O29" s="581"/>
    </row>
    <row r="30" spans="1:15" s="12" customFormat="1" ht="22.5" customHeight="1">
      <c r="A30" s="519"/>
      <c r="B30" s="102"/>
      <c r="C30" s="1026"/>
      <c r="D30" s="1027"/>
      <c r="E30" s="1027"/>
      <c r="F30" s="1027"/>
      <c r="G30" s="1027"/>
      <c r="H30" s="1027"/>
      <c r="I30" s="1027"/>
      <c r="J30" s="1027"/>
      <c r="K30" s="1027"/>
      <c r="L30" s="1028"/>
      <c r="M30" s="148"/>
      <c r="N30" s="580"/>
      <c r="O30" s="581"/>
    </row>
    <row r="31" spans="1:15" s="12" customFormat="1" ht="22.5" customHeight="1">
      <c r="A31" s="519"/>
      <c r="B31" s="102"/>
      <c r="C31" s="1026"/>
      <c r="D31" s="1027"/>
      <c r="E31" s="1027"/>
      <c r="F31" s="1027"/>
      <c r="G31" s="1027"/>
      <c r="H31" s="1027"/>
      <c r="I31" s="1027"/>
      <c r="J31" s="1027"/>
      <c r="K31" s="1027"/>
      <c r="L31" s="1028"/>
      <c r="M31" s="148"/>
      <c r="N31" s="580"/>
      <c r="O31" s="581"/>
    </row>
    <row r="32" spans="1:15" s="12" customFormat="1" ht="22.5" customHeight="1">
      <c r="A32" s="519"/>
      <c r="B32" s="102"/>
      <c r="C32" s="1026"/>
      <c r="D32" s="1027"/>
      <c r="E32" s="1027"/>
      <c r="F32" s="1027"/>
      <c r="G32" s="1027"/>
      <c r="H32" s="1027"/>
      <c r="I32" s="1027"/>
      <c r="J32" s="1027"/>
      <c r="K32" s="1027"/>
      <c r="L32" s="1028"/>
      <c r="M32" s="148"/>
      <c r="N32" s="580"/>
      <c r="O32" s="581"/>
    </row>
    <row r="33" spans="1:15" s="12" customFormat="1" ht="22.5" customHeight="1">
      <c r="A33" s="519">
        <v>7</v>
      </c>
      <c r="B33" s="102"/>
      <c r="C33" s="1026"/>
      <c r="D33" s="1027"/>
      <c r="E33" s="1027"/>
      <c r="F33" s="1027"/>
      <c r="G33" s="1027"/>
      <c r="H33" s="1027"/>
      <c r="I33" s="1027"/>
      <c r="J33" s="1027"/>
      <c r="K33" s="1027"/>
      <c r="L33" s="1028"/>
      <c r="M33" s="148"/>
      <c r="N33" s="580"/>
      <c r="O33" s="581"/>
    </row>
    <row r="34" spans="1:15" s="12" customFormat="1" ht="22.5" customHeight="1">
      <c r="A34" s="519">
        <v>7</v>
      </c>
      <c r="B34" s="102"/>
      <c r="C34" s="1026"/>
      <c r="D34" s="1027"/>
      <c r="E34" s="1027"/>
      <c r="F34" s="1027"/>
      <c r="G34" s="1027"/>
      <c r="H34" s="1027"/>
      <c r="I34" s="1027"/>
      <c r="J34" s="1027"/>
      <c r="K34" s="1027"/>
      <c r="L34" s="1028"/>
      <c r="M34" s="148"/>
      <c r="N34" s="580"/>
      <c r="O34" s="581"/>
    </row>
    <row r="35" spans="1:15" s="12" customFormat="1" ht="22.5" customHeight="1">
      <c r="A35" s="519">
        <v>7</v>
      </c>
      <c r="B35" s="102"/>
      <c r="C35" s="1026"/>
      <c r="D35" s="1027"/>
      <c r="E35" s="1027"/>
      <c r="F35" s="1027"/>
      <c r="G35" s="1027"/>
      <c r="H35" s="1027"/>
      <c r="I35" s="1027"/>
      <c r="J35" s="1027"/>
      <c r="K35" s="1027"/>
      <c r="L35" s="1028"/>
      <c r="M35" s="148"/>
      <c r="N35" s="580"/>
      <c r="O35" s="581"/>
    </row>
    <row r="36" spans="1:15" s="12" customFormat="1" ht="22.5" customHeight="1">
      <c r="A36" s="519">
        <v>7</v>
      </c>
      <c r="B36" s="102"/>
      <c r="C36" s="1026"/>
      <c r="D36" s="1027"/>
      <c r="E36" s="1027"/>
      <c r="F36" s="1027"/>
      <c r="G36" s="1027"/>
      <c r="H36" s="1027"/>
      <c r="I36" s="1027"/>
      <c r="J36" s="1027"/>
      <c r="K36" s="1027"/>
      <c r="L36" s="1028"/>
      <c r="M36" s="148"/>
      <c r="N36" s="580"/>
      <c r="O36" s="581"/>
    </row>
    <row r="37" spans="1:15" s="12" customFormat="1" ht="22.5" customHeight="1">
      <c r="A37" s="519">
        <v>7</v>
      </c>
      <c r="B37" s="102"/>
      <c r="C37" s="1026"/>
      <c r="D37" s="1027"/>
      <c r="E37" s="1027"/>
      <c r="F37" s="1027"/>
      <c r="G37" s="1027"/>
      <c r="H37" s="1027"/>
      <c r="I37" s="1027"/>
      <c r="J37" s="1027"/>
      <c r="K37" s="1027"/>
      <c r="L37" s="1028"/>
      <c r="M37" s="148"/>
      <c r="N37" s="580"/>
      <c r="O37" s="581"/>
    </row>
    <row r="38" spans="1:15" s="12" customFormat="1" ht="22.5" customHeight="1">
      <c r="A38" s="519">
        <v>7</v>
      </c>
      <c r="B38" s="102"/>
      <c r="C38" s="1026"/>
      <c r="D38" s="1027"/>
      <c r="E38" s="1027"/>
      <c r="F38" s="1027"/>
      <c r="G38" s="1027"/>
      <c r="H38" s="1027"/>
      <c r="I38" s="1027"/>
      <c r="J38" s="1027"/>
      <c r="K38" s="1027"/>
      <c r="L38" s="1028"/>
      <c r="M38" s="148"/>
      <c r="N38" s="580"/>
      <c r="O38" s="581"/>
    </row>
    <row r="39" spans="1:15" s="12" customFormat="1" ht="22.5" customHeight="1">
      <c r="A39" s="519">
        <v>7</v>
      </c>
      <c r="B39" s="102"/>
      <c r="C39" s="1026"/>
      <c r="D39" s="1027"/>
      <c r="E39" s="1027"/>
      <c r="F39" s="1027"/>
      <c r="G39" s="1027"/>
      <c r="H39" s="1027"/>
      <c r="I39" s="1027"/>
      <c r="J39" s="1027"/>
      <c r="K39" s="1027"/>
      <c r="L39" s="1028"/>
      <c r="M39" s="148"/>
      <c r="N39" s="580"/>
      <c r="O39" s="581"/>
    </row>
    <row r="40" spans="1:15" s="12" customFormat="1" ht="22.5" customHeight="1">
      <c r="A40" s="519">
        <v>7</v>
      </c>
      <c r="B40" s="102"/>
      <c r="C40" s="1026"/>
      <c r="D40" s="1027"/>
      <c r="E40" s="1027"/>
      <c r="F40" s="1027"/>
      <c r="G40" s="1027"/>
      <c r="H40" s="1027"/>
      <c r="I40" s="1027"/>
      <c r="J40" s="1027"/>
      <c r="K40" s="1027"/>
      <c r="L40" s="1028"/>
      <c r="M40" s="148"/>
      <c r="N40" s="580"/>
      <c r="O40" s="581"/>
    </row>
    <row r="41" spans="1:15" s="12" customFormat="1" ht="22.5" customHeight="1">
      <c r="A41" s="519">
        <v>7</v>
      </c>
      <c r="B41" s="102"/>
      <c r="C41" s="1026"/>
      <c r="D41" s="1027"/>
      <c r="E41" s="1027"/>
      <c r="F41" s="1027"/>
      <c r="G41" s="1027"/>
      <c r="H41" s="1027"/>
      <c r="I41" s="1027"/>
      <c r="J41" s="1027"/>
      <c r="K41" s="1027"/>
      <c r="L41" s="1028"/>
      <c r="M41" s="148"/>
      <c r="N41" s="580"/>
      <c r="O41" s="581"/>
    </row>
    <row r="42" spans="1:15" s="12" customFormat="1" ht="22.5" customHeight="1">
      <c r="A42" s="519"/>
      <c r="B42" s="102"/>
      <c r="C42" s="1026"/>
      <c r="D42" s="1027"/>
      <c r="E42" s="1027"/>
      <c r="F42" s="1027"/>
      <c r="G42" s="1027"/>
      <c r="H42" s="1027"/>
      <c r="I42" s="1027"/>
      <c r="J42" s="1027"/>
      <c r="K42" s="1027"/>
      <c r="L42" s="1028"/>
      <c r="M42" s="148"/>
      <c r="N42" s="580"/>
      <c r="O42" s="581"/>
    </row>
    <row r="43" spans="1:15" s="12" customFormat="1" ht="22.5" customHeight="1">
      <c r="A43" s="519"/>
      <c r="B43" s="102"/>
      <c r="C43" s="1026"/>
      <c r="D43" s="1027"/>
      <c r="E43" s="1027"/>
      <c r="F43" s="1027"/>
      <c r="G43" s="1027"/>
      <c r="H43" s="1027"/>
      <c r="I43" s="1027"/>
      <c r="J43" s="1027"/>
      <c r="K43" s="1027"/>
      <c r="L43" s="1028"/>
      <c r="M43" s="148"/>
      <c r="N43" s="580"/>
      <c r="O43" s="581"/>
    </row>
    <row r="44" spans="1:15" s="12" customFormat="1" ht="22.5" customHeight="1">
      <c r="A44" s="519"/>
      <c r="B44" s="102"/>
      <c r="C44" s="1026"/>
      <c r="D44" s="1027"/>
      <c r="E44" s="1027"/>
      <c r="F44" s="1027"/>
      <c r="G44" s="1027"/>
      <c r="H44" s="1027"/>
      <c r="I44" s="1027"/>
      <c r="J44" s="1027"/>
      <c r="K44" s="1027"/>
      <c r="L44" s="1028"/>
      <c r="M44" s="148"/>
      <c r="N44" s="580"/>
      <c r="O44" s="581"/>
    </row>
    <row r="45" spans="1:15" s="12" customFormat="1" ht="22.5" customHeight="1">
      <c r="A45" s="519"/>
      <c r="B45" s="102"/>
      <c r="C45" s="1026"/>
      <c r="D45" s="1027"/>
      <c r="E45" s="1027"/>
      <c r="F45" s="1027"/>
      <c r="G45" s="1027"/>
      <c r="H45" s="1027"/>
      <c r="I45" s="1027"/>
      <c r="J45" s="1027"/>
      <c r="K45" s="1027"/>
      <c r="L45" s="1028"/>
      <c r="M45" s="148"/>
      <c r="N45" s="580"/>
      <c r="O45" s="581"/>
    </row>
    <row r="46" spans="1:15" s="12" customFormat="1" ht="22.5" customHeight="1">
      <c r="A46" s="519"/>
      <c r="B46" s="102"/>
      <c r="C46" s="1026"/>
      <c r="D46" s="1027"/>
      <c r="E46" s="1027"/>
      <c r="F46" s="1027"/>
      <c r="G46" s="1027"/>
      <c r="H46" s="1027"/>
      <c r="I46" s="1027"/>
      <c r="J46" s="1027"/>
      <c r="K46" s="1027"/>
      <c r="L46" s="1028"/>
      <c r="M46" s="148"/>
      <c r="N46" s="580"/>
      <c r="O46" s="581"/>
    </row>
    <row r="47" spans="1:15" s="12" customFormat="1" ht="22.5" customHeight="1">
      <c r="A47" s="519"/>
      <c r="B47" s="102"/>
      <c r="C47" s="1026"/>
      <c r="D47" s="1027"/>
      <c r="E47" s="1027"/>
      <c r="F47" s="1027"/>
      <c r="G47" s="1027"/>
      <c r="H47" s="1027"/>
      <c r="I47" s="1027"/>
      <c r="J47" s="1027"/>
      <c r="K47" s="1027"/>
      <c r="L47" s="1028"/>
      <c r="M47" s="148"/>
      <c r="N47" s="580"/>
      <c r="O47" s="581"/>
    </row>
    <row r="48" spans="1:15" s="12" customFormat="1" ht="22.5" customHeight="1">
      <c r="A48" s="519"/>
      <c r="B48" s="102"/>
      <c r="C48" s="1026"/>
      <c r="D48" s="1027"/>
      <c r="E48" s="1027"/>
      <c r="F48" s="1027"/>
      <c r="G48" s="1027"/>
      <c r="H48" s="1027"/>
      <c r="I48" s="1027"/>
      <c r="J48" s="1027"/>
      <c r="K48" s="1027"/>
      <c r="L48" s="1028"/>
      <c r="M48" s="148"/>
      <c r="N48" s="580"/>
      <c r="O48" s="581"/>
    </row>
    <row r="49" spans="1:241" s="12" customFormat="1" ht="22.5" customHeight="1">
      <c r="A49" s="519"/>
      <c r="B49" s="102"/>
      <c r="C49" s="1026"/>
      <c r="D49" s="1027"/>
      <c r="E49" s="1027"/>
      <c r="F49" s="1027"/>
      <c r="G49" s="1027"/>
      <c r="H49" s="1027"/>
      <c r="I49" s="1027"/>
      <c r="J49" s="1027"/>
      <c r="K49" s="1027"/>
      <c r="L49" s="1028"/>
      <c r="M49" s="148"/>
      <c r="N49" s="580"/>
      <c r="O49" s="581"/>
    </row>
    <row r="50" spans="1:241" s="12" customFormat="1" ht="22.5" customHeight="1">
      <c r="A50" s="519"/>
      <c r="B50" s="102"/>
      <c r="C50" s="1026"/>
      <c r="D50" s="1027"/>
      <c r="E50" s="1027"/>
      <c r="F50" s="1027"/>
      <c r="G50" s="1027"/>
      <c r="H50" s="1027"/>
      <c r="I50" s="1027"/>
      <c r="J50" s="1027"/>
      <c r="K50" s="1027"/>
      <c r="L50" s="1028"/>
      <c r="M50" s="148"/>
      <c r="N50" s="580"/>
      <c r="O50" s="581"/>
    </row>
    <row r="51" spans="1:241" s="12" customFormat="1" ht="22.5" customHeight="1">
      <c r="A51" s="519"/>
      <c r="B51" s="102"/>
      <c r="C51" s="1026"/>
      <c r="D51" s="1027"/>
      <c r="E51" s="1027"/>
      <c r="F51" s="1027"/>
      <c r="G51" s="1027"/>
      <c r="H51" s="1027"/>
      <c r="I51" s="1027"/>
      <c r="J51" s="1027"/>
      <c r="K51" s="1027"/>
      <c r="L51" s="1028"/>
      <c r="M51" s="148"/>
      <c r="N51" s="580"/>
      <c r="O51" s="581"/>
    </row>
    <row r="52" spans="1:241" s="12" customFormat="1" ht="22.5" customHeight="1">
      <c r="A52" s="519">
        <v>7</v>
      </c>
      <c r="B52" s="102"/>
      <c r="C52" s="1026"/>
      <c r="D52" s="1027"/>
      <c r="E52" s="1027"/>
      <c r="F52" s="1027"/>
      <c r="G52" s="1027"/>
      <c r="H52" s="1027"/>
      <c r="I52" s="1027"/>
      <c r="J52" s="1027"/>
      <c r="K52" s="1027"/>
      <c r="L52" s="1028"/>
      <c r="M52" s="148"/>
      <c r="N52" s="580"/>
      <c r="O52" s="581"/>
    </row>
    <row r="53" spans="1:241" s="12" customFormat="1" ht="22.5" customHeight="1">
      <c r="A53" s="519">
        <v>7</v>
      </c>
      <c r="B53" s="576"/>
      <c r="C53" s="1026"/>
      <c r="D53" s="1027"/>
      <c r="E53" s="1027"/>
      <c r="F53" s="1027"/>
      <c r="G53" s="1027"/>
      <c r="H53" s="1027"/>
      <c r="I53" s="1027"/>
      <c r="J53" s="1027"/>
      <c r="K53" s="1027"/>
      <c r="L53" s="1028"/>
      <c r="M53" s="148"/>
      <c r="N53" s="580"/>
      <c r="O53" s="581"/>
    </row>
    <row r="54" spans="1:241" s="12" customFormat="1" ht="22.5" customHeight="1">
      <c r="A54" s="519">
        <v>7</v>
      </c>
      <c r="B54" s="576"/>
      <c r="C54" s="1026"/>
      <c r="D54" s="1027"/>
      <c r="E54" s="1027"/>
      <c r="F54" s="1027"/>
      <c r="G54" s="1027"/>
      <c r="H54" s="1027"/>
      <c r="I54" s="1027"/>
      <c r="J54" s="1027"/>
      <c r="K54" s="1027"/>
      <c r="L54" s="1028"/>
      <c r="M54" s="148"/>
      <c r="N54" s="580"/>
      <c r="O54" s="581"/>
    </row>
    <row r="55" spans="1:241" s="12" customFormat="1" ht="22.5" customHeight="1">
      <c r="A55" s="519">
        <v>7</v>
      </c>
      <c r="B55" s="576"/>
      <c r="C55" s="1026"/>
      <c r="D55" s="1027"/>
      <c r="E55" s="1027"/>
      <c r="F55" s="1027"/>
      <c r="G55" s="1027"/>
      <c r="H55" s="1027"/>
      <c r="I55" s="1027"/>
      <c r="J55" s="1027"/>
      <c r="K55" s="1027"/>
      <c r="L55" s="1028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1025" t="s">
        <v>6</v>
      </c>
      <c r="C57" s="1025"/>
      <c r="D57" s="1025"/>
      <c r="E57" s="1025"/>
      <c r="F57" s="1025"/>
      <c r="G57" s="1025"/>
      <c r="H57" s="1025"/>
      <c r="I57" s="1025"/>
      <c r="J57" s="1025"/>
      <c r="K57" s="1025"/>
      <c r="L57" s="1025"/>
      <c r="M57" s="1025"/>
      <c r="N57" s="1025"/>
      <c r="O57" s="270"/>
    </row>
    <row r="58" spans="1:241" ht="12.75" customHeight="1">
      <c r="A58" s="489"/>
      <c r="B58" s="282" t="str">
        <f>'1-MPN'!B67</f>
        <v>FAPESP,  MARÇO DE 2014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1035" t="s">
        <v>1</v>
      </c>
      <c r="C61" s="1036" t="s">
        <v>8</v>
      </c>
      <c r="D61" s="907"/>
      <c r="E61" s="907"/>
      <c r="F61" s="907"/>
      <c r="G61" s="907"/>
      <c r="H61" s="907"/>
      <c r="I61" s="907"/>
      <c r="J61" s="907"/>
      <c r="K61" s="907"/>
      <c r="L61" s="907"/>
      <c r="M61" s="1037" t="s">
        <v>191</v>
      </c>
      <c r="N61" s="1039" t="s">
        <v>2</v>
      </c>
      <c r="O61" s="575"/>
    </row>
    <row r="62" spans="1:241" s="20" customFormat="1" ht="15.75" customHeight="1">
      <c r="A62" s="496"/>
      <c r="B62" s="1035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1038"/>
      <c r="N62" s="901"/>
      <c r="O62" s="487"/>
    </row>
    <row r="63" spans="1:241" s="12" customFormat="1" ht="22.5" customHeight="1">
      <c r="A63" s="519">
        <v>7</v>
      </c>
      <c r="B63" s="187"/>
      <c r="C63" s="1026"/>
      <c r="D63" s="1027"/>
      <c r="E63" s="1027"/>
      <c r="F63" s="1027"/>
      <c r="G63" s="1027"/>
      <c r="H63" s="1027"/>
      <c r="I63" s="1027"/>
      <c r="J63" s="1027"/>
      <c r="K63" s="1027"/>
      <c r="L63" s="1028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1026"/>
      <c r="D64" s="1027"/>
      <c r="E64" s="1027"/>
      <c r="F64" s="1027"/>
      <c r="G64" s="1027"/>
      <c r="H64" s="1027"/>
      <c r="I64" s="1027"/>
      <c r="J64" s="1027"/>
      <c r="K64" s="1027"/>
      <c r="L64" s="1028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1026"/>
      <c r="D65" s="1027"/>
      <c r="E65" s="1027"/>
      <c r="F65" s="1027"/>
      <c r="G65" s="1027"/>
      <c r="H65" s="1027"/>
      <c r="I65" s="1027"/>
      <c r="J65" s="1027"/>
      <c r="K65" s="1027"/>
      <c r="L65" s="1028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1026"/>
      <c r="D66" s="1027"/>
      <c r="E66" s="1027"/>
      <c r="F66" s="1027"/>
      <c r="G66" s="1027"/>
      <c r="H66" s="1027"/>
      <c r="I66" s="1027"/>
      <c r="J66" s="1027"/>
      <c r="K66" s="1027"/>
      <c r="L66" s="1028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1026"/>
      <c r="D67" s="1027"/>
      <c r="E67" s="1027"/>
      <c r="F67" s="1027"/>
      <c r="G67" s="1027"/>
      <c r="H67" s="1027"/>
      <c r="I67" s="1027"/>
      <c r="J67" s="1027"/>
      <c r="K67" s="1027"/>
      <c r="L67" s="1028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1026"/>
      <c r="D68" s="1027"/>
      <c r="E68" s="1027"/>
      <c r="F68" s="1027"/>
      <c r="G68" s="1027"/>
      <c r="H68" s="1027"/>
      <c r="I68" s="1027"/>
      <c r="J68" s="1027"/>
      <c r="K68" s="1027"/>
      <c r="L68" s="1028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1026"/>
      <c r="D69" s="1027"/>
      <c r="E69" s="1027"/>
      <c r="F69" s="1027"/>
      <c r="G69" s="1027"/>
      <c r="H69" s="1027"/>
      <c r="I69" s="1027"/>
      <c r="J69" s="1027"/>
      <c r="K69" s="1027"/>
      <c r="L69" s="1028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1026"/>
      <c r="D70" s="1027"/>
      <c r="E70" s="1027"/>
      <c r="F70" s="1027"/>
      <c r="G70" s="1027"/>
      <c r="H70" s="1027"/>
      <c r="I70" s="1027"/>
      <c r="J70" s="1027"/>
      <c r="K70" s="1027"/>
      <c r="L70" s="1028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1026"/>
      <c r="D71" s="1027"/>
      <c r="E71" s="1027"/>
      <c r="F71" s="1027"/>
      <c r="G71" s="1027"/>
      <c r="H71" s="1027"/>
      <c r="I71" s="1027"/>
      <c r="J71" s="1027"/>
      <c r="K71" s="1027"/>
      <c r="L71" s="1028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1026"/>
      <c r="D72" s="1027"/>
      <c r="E72" s="1027"/>
      <c r="F72" s="1027"/>
      <c r="G72" s="1027"/>
      <c r="H72" s="1027"/>
      <c r="I72" s="1027"/>
      <c r="J72" s="1027"/>
      <c r="K72" s="1027"/>
      <c r="L72" s="1028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1026"/>
      <c r="D73" s="1027"/>
      <c r="E73" s="1027"/>
      <c r="F73" s="1027"/>
      <c r="G73" s="1027"/>
      <c r="H73" s="1027"/>
      <c r="I73" s="1027"/>
      <c r="J73" s="1027"/>
      <c r="K73" s="1027"/>
      <c r="L73" s="1028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1026"/>
      <c r="D74" s="1027"/>
      <c r="E74" s="1027"/>
      <c r="F74" s="1027"/>
      <c r="G74" s="1027"/>
      <c r="H74" s="1027"/>
      <c r="I74" s="1027"/>
      <c r="J74" s="1027"/>
      <c r="K74" s="1027"/>
      <c r="L74" s="1028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1026"/>
      <c r="D75" s="1027"/>
      <c r="E75" s="1027"/>
      <c r="F75" s="1027"/>
      <c r="G75" s="1027"/>
      <c r="H75" s="1027"/>
      <c r="I75" s="1027"/>
      <c r="J75" s="1027"/>
      <c r="K75" s="1027"/>
      <c r="L75" s="1028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1026"/>
      <c r="D76" s="1027"/>
      <c r="E76" s="1027"/>
      <c r="F76" s="1027"/>
      <c r="G76" s="1027"/>
      <c r="H76" s="1027"/>
      <c r="I76" s="1027"/>
      <c r="J76" s="1027"/>
      <c r="K76" s="1027"/>
      <c r="L76" s="1028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1026"/>
      <c r="D77" s="1027"/>
      <c r="E77" s="1027"/>
      <c r="F77" s="1027"/>
      <c r="G77" s="1027"/>
      <c r="H77" s="1027"/>
      <c r="I77" s="1027"/>
      <c r="J77" s="1027"/>
      <c r="K77" s="1027"/>
      <c r="L77" s="1028"/>
      <c r="M77" s="148"/>
      <c r="N77" s="580"/>
      <c r="O77" s="581"/>
    </row>
    <row r="78" spans="1:241" s="12" customFormat="1" ht="22.5" customHeight="1">
      <c r="A78" s="519"/>
      <c r="B78" s="102"/>
      <c r="C78" s="1026"/>
      <c r="D78" s="1027"/>
      <c r="E78" s="1027"/>
      <c r="F78" s="1027"/>
      <c r="G78" s="1027"/>
      <c r="H78" s="1027"/>
      <c r="I78" s="1027"/>
      <c r="J78" s="1027"/>
      <c r="K78" s="1027"/>
      <c r="L78" s="1028"/>
      <c r="M78" s="148"/>
      <c r="N78" s="580"/>
      <c r="O78" s="581"/>
    </row>
    <row r="79" spans="1:241" s="12" customFormat="1" ht="22.5" customHeight="1">
      <c r="A79" s="519"/>
      <c r="B79" s="102"/>
      <c r="C79" s="1026"/>
      <c r="D79" s="1027"/>
      <c r="E79" s="1027"/>
      <c r="F79" s="1027"/>
      <c r="G79" s="1027"/>
      <c r="H79" s="1027"/>
      <c r="I79" s="1027"/>
      <c r="J79" s="1027"/>
      <c r="K79" s="1027"/>
      <c r="L79" s="1028"/>
      <c r="M79" s="148"/>
      <c r="N79" s="580"/>
      <c r="O79" s="581"/>
    </row>
    <row r="80" spans="1:241" s="12" customFormat="1" ht="22.5" customHeight="1">
      <c r="A80" s="519"/>
      <c r="B80" s="102"/>
      <c r="C80" s="1026"/>
      <c r="D80" s="1027"/>
      <c r="E80" s="1027"/>
      <c r="F80" s="1027"/>
      <c r="G80" s="1027"/>
      <c r="H80" s="1027"/>
      <c r="I80" s="1027"/>
      <c r="J80" s="1027"/>
      <c r="K80" s="1027"/>
      <c r="L80" s="1028"/>
      <c r="M80" s="148"/>
      <c r="N80" s="580"/>
      <c r="O80" s="581"/>
    </row>
    <row r="81" spans="1:241" s="12" customFormat="1" ht="22.5" customHeight="1">
      <c r="A81" s="519"/>
      <c r="B81" s="102"/>
      <c r="C81" s="1026"/>
      <c r="D81" s="1027"/>
      <c r="E81" s="1027"/>
      <c r="F81" s="1027"/>
      <c r="G81" s="1027"/>
      <c r="H81" s="1027"/>
      <c r="I81" s="1027"/>
      <c r="J81" s="1027"/>
      <c r="K81" s="1027"/>
      <c r="L81" s="1028"/>
      <c r="M81" s="148"/>
      <c r="N81" s="580"/>
      <c r="O81" s="581"/>
    </row>
    <row r="82" spans="1:241" s="12" customFormat="1" ht="22.5" customHeight="1">
      <c r="A82" s="519"/>
      <c r="B82" s="102"/>
      <c r="C82" s="1026"/>
      <c r="D82" s="1027"/>
      <c r="E82" s="1027"/>
      <c r="F82" s="1027"/>
      <c r="G82" s="1027"/>
      <c r="H82" s="1027"/>
      <c r="I82" s="1027"/>
      <c r="J82" s="1027"/>
      <c r="K82" s="1027"/>
      <c r="L82" s="1028"/>
      <c r="M82" s="148"/>
      <c r="N82" s="580"/>
      <c r="O82" s="581"/>
    </row>
    <row r="83" spans="1:241" s="12" customFormat="1" ht="22.5" customHeight="1">
      <c r="A83" s="519"/>
      <c r="B83" s="102"/>
      <c r="C83" s="1026"/>
      <c r="D83" s="1027"/>
      <c r="E83" s="1027"/>
      <c r="F83" s="1027"/>
      <c r="G83" s="1027"/>
      <c r="H83" s="1027"/>
      <c r="I83" s="1027"/>
      <c r="J83" s="1027"/>
      <c r="K83" s="1027"/>
      <c r="L83" s="1028"/>
      <c r="M83" s="148"/>
      <c r="N83" s="580"/>
      <c r="O83" s="581"/>
    </row>
    <row r="84" spans="1:241" s="12" customFormat="1" ht="22.5" customHeight="1">
      <c r="A84" s="519"/>
      <c r="B84" s="102"/>
      <c r="C84" s="1026"/>
      <c r="D84" s="1027"/>
      <c r="E84" s="1027"/>
      <c r="F84" s="1027"/>
      <c r="G84" s="1027"/>
      <c r="H84" s="1027"/>
      <c r="I84" s="1027"/>
      <c r="J84" s="1027"/>
      <c r="K84" s="1027"/>
      <c r="L84" s="1028"/>
      <c r="M84" s="148"/>
      <c r="N84" s="580"/>
      <c r="O84" s="581"/>
    </row>
    <row r="85" spans="1:241" s="12" customFormat="1" ht="22.5" customHeight="1">
      <c r="A85" s="519"/>
      <c r="B85" s="102"/>
      <c r="C85" s="1026"/>
      <c r="D85" s="1027"/>
      <c r="E85" s="1027"/>
      <c r="F85" s="1027"/>
      <c r="G85" s="1027"/>
      <c r="H85" s="1027"/>
      <c r="I85" s="1027"/>
      <c r="J85" s="1027"/>
      <c r="K85" s="1027"/>
      <c r="L85" s="1028"/>
      <c r="M85" s="148"/>
      <c r="N85" s="580"/>
      <c r="O85" s="581"/>
    </row>
    <row r="86" spans="1:241" s="12" customFormat="1" ht="22.5" customHeight="1">
      <c r="A86" s="519"/>
      <c r="B86" s="102"/>
      <c r="C86" s="1026"/>
      <c r="D86" s="1027"/>
      <c r="E86" s="1027"/>
      <c r="F86" s="1027"/>
      <c r="G86" s="1027"/>
      <c r="H86" s="1027"/>
      <c r="I86" s="1027"/>
      <c r="J86" s="1027"/>
      <c r="K86" s="1027"/>
      <c r="L86" s="1028"/>
      <c r="M86" s="148"/>
      <c r="N86" s="580"/>
      <c r="O86" s="581"/>
    </row>
    <row r="87" spans="1:241" s="12" customFormat="1" ht="22.5" customHeight="1">
      <c r="A87" s="519"/>
      <c r="B87" s="102"/>
      <c r="C87" s="1026"/>
      <c r="D87" s="1027"/>
      <c r="E87" s="1027"/>
      <c r="F87" s="1027"/>
      <c r="G87" s="1027"/>
      <c r="H87" s="1027"/>
      <c r="I87" s="1027"/>
      <c r="J87" s="1027"/>
      <c r="K87" s="1027"/>
      <c r="L87" s="1028"/>
      <c r="M87" s="148"/>
      <c r="N87" s="580"/>
      <c r="O87" s="581"/>
    </row>
    <row r="88" spans="1:241" s="12" customFormat="1" ht="22.5" customHeight="1">
      <c r="A88" s="519"/>
      <c r="B88" s="102"/>
      <c r="C88" s="1026"/>
      <c r="D88" s="1027"/>
      <c r="E88" s="1027"/>
      <c r="F88" s="1027"/>
      <c r="G88" s="1027"/>
      <c r="H88" s="1027"/>
      <c r="I88" s="1027"/>
      <c r="J88" s="1027"/>
      <c r="K88" s="1027"/>
      <c r="L88" s="1028"/>
      <c r="M88" s="148"/>
      <c r="N88" s="580"/>
      <c r="O88" s="581"/>
    </row>
    <row r="89" spans="1:241" s="12" customFormat="1" ht="22.5" customHeight="1">
      <c r="A89" s="519"/>
      <c r="B89" s="102"/>
      <c r="C89" s="1026"/>
      <c r="D89" s="1027"/>
      <c r="E89" s="1027"/>
      <c r="F89" s="1027"/>
      <c r="G89" s="1027"/>
      <c r="H89" s="1027"/>
      <c r="I89" s="1027"/>
      <c r="J89" s="1027"/>
      <c r="K89" s="1027"/>
      <c r="L89" s="1028"/>
      <c r="M89" s="148"/>
      <c r="N89" s="580"/>
      <c r="O89" s="581"/>
    </row>
    <row r="90" spans="1:241" s="12" customFormat="1" ht="22.5" customHeight="1">
      <c r="A90" s="519"/>
      <c r="B90" s="187"/>
      <c r="C90" s="1026"/>
      <c r="D90" s="1027"/>
      <c r="E90" s="1027"/>
      <c r="F90" s="1027"/>
      <c r="G90" s="1027"/>
      <c r="H90" s="1027"/>
      <c r="I90" s="1027"/>
      <c r="J90" s="1027"/>
      <c r="K90" s="1027"/>
      <c r="L90" s="1028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1026"/>
      <c r="D91" s="1027"/>
      <c r="E91" s="1027"/>
      <c r="F91" s="1027"/>
      <c r="G91" s="1027"/>
      <c r="H91" s="1027"/>
      <c r="I91" s="1027"/>
      <c r="J91" s="1027"/>
      <c r="K91" s="1027"/>
      <c r="L91" s="1028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1026"/>
      <c r="D92" s="1027"/>
      <c r="E92" s="1027"/>
      <c r="F92" s="1027"/>
      <c r="G92" s="1027"/>
      <c r="H92" s="1027"/>
      <c r="I92" s="1027"/>
      <c r="J92" s="1027"/>
      <c r="K92" s="1027"/>
      <c r="L92" s="1028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1026"/>
      <c r="D93" s="1027"/>
      <c r="E93" s="1027"/>
      <c r="F93" s="1027"/>
      <c r="G93" s="1027"/>
      <c r="H93" s="1027"/>
      <c r="I93" s="1027"/>
      <c r="J93" s="1027"/>
      <c r="K93" s="1027"/>
      <c r="L93" s="1028"/>
      <c r="M93" s="148"/>
      <c r="N93" s="580"/>
      <c r="O93" s="581"/>
    </row>
    <row r="94" spans="1:241" s="12" customFormat="1" ht="22.5" customHeight="1">
      <c r="A94" s="519"/>
      <c r="B94" s="102"/>
      <c r="C94" s="1026"/>
      <c r="D94" s="1027"/>
      <c r="E94" s="1027"/>
      <c r="F94" s="1027"/>
      <c r="G94" s="1027"/>
      <c r="H94" s="1027"/>
      <c r="I94" s="1027"/>
      <c r="J94" s="1027"/>
      <c r="K94" s="1027"/>
      <c r="L94" s="1028"/>
      <c r="M94" s="148"/>
      <c r="N94" s="580"/>
      <c r="O94" s="581"/>
    </row>
    <row r="95" spans="1:241" s="12" customFormat="1" ht="22.5" customHeight="1">
      <c r="A95" s="519"/>
      <c r="B95" s="102"/>
      <c r="C95" s="1026"/>
      <c r="D95" s="1027"/>
      <c r="E95" s="1027"/>
      <c r="F95" s="1027"/>
      <c r="G95" s="1027"/>
      <c r="H95" s="1027"/>
      <c r="I95" s="1027"/>
      <c r="J95" s="1027"/>
      <c r="K95" s="1027"/>
      <c r="L95" s="1028"/>
      <c r="M95" s="148"/>
      <c r="N95" s="580"/>
      <c r="O95" s="581"/>
    </row>
    <row r="96" spans="1:241" s="12" customFormat="1" ht="22.5" customHeight="1">
      <c r="A96" s="519"/>
      <c r="B96" s="102"/>
      <c r="C96" s="1026"/>
      <c r="D96" s="1027"/>
      <c r="E96" s="1027"/>
      <c r="F96" s="1027"/>
      <c r="G96" s="1027"/>
      <c r="H96" s="1027"/>
      <c r="I96" s="1027"/>
      <c r="J96" s="1027"/>
      <c r="K96" s="1027"/>
      <c r="L96" s="1028"/>
      <c r="M96" s="148"/>
      <c r="N96" s="580"/>
      <c r="O96" s="581"/>
    </row>
    <row r="97" spans="1:15" s="12" customFormat="1" ht="22.5" customHeight="1">
      <c r="A97" s="519"/>
      <c r="B97" s="102"/>
      <c r="C97" s="1026"/>
      <c r="D97" s="1027"/>
      <c r="E97" s="1027"/>
      <c r="F97" s="1027"/>
      <c r="G97" s="1027"/>
      <c r="H97" s="1027"/>
      <c r="I97" s="1027"/>
      <c r="J97" s="1027"/>
      <c r="K97" s="1027"/>
      <c r="L97" s="1028"/>
      <c r="M97" s="148"/>
      <c r="N97" s="580"/>
      <c r="O97" s="581"/>
    </row>
    <row r="98" spans="1:15" s="12" customFormat="1" ht="22.5" customHeight="1">
      <c r="A98" s="519"/>
      <c r="B98" s="102"/>
      <c r="C98" s="1026"/>
      <c r="D98" s="1027"/>
      <c r="E98" s="1027"/>
      <c r="F98" s="1027"/>
      <c r="G98" s="1027"/>
      <c r="H98" s="1027"/>
      <c r="I98" s="1027"/>
      <c r="J98" s="1027"/>
      <c r="K98" s="1027"/>
      <c r="L98" s="1028"/>
      <c r="M98" s="148"/>
      <c r="N98" s="580"/>
      <c r="O98" s="581"/>
    </row>
    <row r="99" spans="1:15" s="12" customFormat="1" ht="22.5" customHeight="1">
      <c r="A99" s="519"/>
      <c r="B99" s="102"/>
      <c r="C99" s="1026"/>
      <c r="D99" s="1027"/>
      <c r="E99" s="1027"/>
      <c r="F99" s="1027"/>
      <c r="G99" s="1027"/>
      <c r="H99" s="1027"/>
      <c r="I99" s="1027"/>
      <c r="J99" s="1027"/>
      <c r="K99" s="1027"/>
      <c r="L99" s="1028"/>
      <c r="M99" s="148"/>
      <c r="N99" s="580"/>
      <c r="O99" s="581"/>
    </row>
    <row r="100" spans="1:15" s="12" customFormat="1" ht="22.5" customHeight="1">
      <c r="A100" s="519"/>
      <c r="B100" s="102"/>
      <c r="C100" s="1026"/>
      <c r="D100" s="1027"/>
      <c r="E100" s="1027"/>
      <c r="F100" s="1027"/>
      <c r="G100" s="1027"/>
      <c r="H100" s="1027"/>
      <c r="I100" s="1027"/>
      <c r="J100" s="1027"/>
      <c r="K100" s="1027"/>
      <c r="L100" s="1028"/>
      <c r="M100" s="148"/>
      <c r="N100" s="580"/>
      <c r="O100" s="581"/>
    </row>
    <row r="101" spans="1:15" s="12" customFormat="1" ht="22.5" customHeight="1">
      <c r="A101" s="519"/>
      <c r="B101" s="102"/>
      <c r="C101" s="1026"/>
      <c r="D101" s="1027"/>
      <c r="E101" s="1027"/>
      <c r="F101" s="1027"/>
      <c r="G101" s="1027"/>
      <c r="H101" s="1027"/>
      <c r="I101" s="1027"/>
      <c r="J101" s="1027"/>
      <c r="K101" s="1027"/>
      <c r="L101" s="1028"/>
      <c r="M101" s="148"/>
      <c r="N101" s="580"/>
      <c r="O101" s="581"/>
    </row>
    <row r="102" spans="1:15" s="12" customFormat="1" ht="22.5" customHeight="1">
      <c r="A102" s="519"/>
      <c r="B102" s="102"/>
      <c r="C102" s="1026"/>
      <c r="D102" s="1027"/>
      <c r="E102" s="1027"/>
      <c r="F102" s="1027"/>
      <c r="G102" s="1027"/>
      <c r="H102" s="1027"/>
      <c r="I102" s="1027"/>
      <c r="J102" s="1027"/>
      <c r="K102" s="1027"/>
      <c r="L102" s="1028"/>
      <c r="M102" s="148"/>
      <c r="N102" s="580"/>
      <c r="O102" s="581"/>
    </row>
    <row r="103" spans="1:15" s="12" customFormat="1" ht="22.5" customHeight="1">
      <c r="A103" s="519"/>
      <c r="B103" s="102"/>
      <c r="C103" s="1026"/>
      <c r="D103" s="1027"/>
      <c r="E103" s="1027"/>
      <c r="F103" s="1027"/>
      <c r="G103" s="1027"/>
      <c r="H103" s="1027"/>
      <c r="I103" s="1027"/>
      <c r="J103" s="1027"/>
      <c r="K103" s="1027"/>
      <c r="L103" s="1028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1025" t="s">
        <v>6</v>
      </c>
      <c r="C105" s="1025"/>
      <c r="D105" s="1025"/>
      <c r="E105" s="1025"/>
      <c r="F105" s="1025"/>
      <c r="G105" s="1025"/>
      <c r="H105" s="1025"/>
      <c r="I105" s="1025"/>
      <c r="J105" s="1025"/>
      <c r="K105" s="1025"/>
      <c r="L105" s="1025"/>
      <c r="M105" s="1025"/>
      <c r="N105" s="1025"/>
      <c r="O105" s="1029"/>
    </row>
    <row r="106" spans="1:15" ht="12.75" customHeight="1">
      <c r="A106" s="489"/>
      <c r="B106" s="282" t="str">
        <f>B58</f>
        <v>FAPESP,  MARÇO DE 2014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1029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1035" t="s">
        <v>1</v>
      </c>
      <c r="C109" s="1036" t="s">
        <v>8</v>
      </c>
      <c r="D109" s="907"/>
      <c r="E109" s="907"/>
      <c r="F109" s="907"/>
      <c r="G109" s="907"/>
      <c r="H109" s="907"/>
      <c r="I109" s="907"/>
      <c r="J109" s="907"/>
      <c r="K109" s="907"/>
      <c r="L109" s="907"/>
      <c r="M109" s="1037" t="s">
        <v>191</v>
      </c>
      <c r="N109" s="1039" t="s">
        <v>2</v>
      </c>
    </row>
    <row r="110" spans="1:15">
      <c r="B110" s="1035"/>
      <c r="C110" s="907"/>
      <c r="D110" s="907"/>
      <c r="E110" s="907"/>
      <c r="F110" s="907"/>
      <c r="G110" s="907"/>
      <c r="H110" s="907"/>
      <c r="I110" s="907"/>
      <c r="J110" s="907"/>
      <c r="K110" s="907"/>
      <c r="L110" s="907"/>
      <c r="M110" s="1038"/>
      <c r="N110" s="901"/>
    </row>
    <row r="111" spans="1:15" s="12" customFormat="1" ht="22.5" customHeight="1">
      <c r="A111" s="506"/>
      <c r="B111" s="187"/>
      <c r="C111" s="1026"/>
      <c r="D111" s="1027"/>
      <c r="E111" s="1027"/>
      <c r="F111" s="1027"/>
      <c r="G111" s="1027"/>
      <c r="H111" s="1027"/>
      <c r="I111" s="1027"/>
      <c r="J111" s="1027"/>
      <c r="K111" s="1027"/>
      <c r="L111" s="1028"/>
      <c r="M111" s="148"/>
      <c r="N111" s="580"/>
      <c r="O111" s="506"/>
    </row>
    <row r="112" spans="1:15" s="12" customFormat="1" ht="22.5" customHeight="1">
      <c r="A112" s="506"/>
      <c r="B112" s="102"/>
      <c r="C112" s="1026"/>
      <c r="D112" s="1027"/>
      <c r="E112" s="1027"/>
      <c r="F112" s="1027"/>
      <c r="G112" s="1027"/>
      <c r="H112" s="1027"/>
      <c r="I112" s="1027"/>
      <c r="J112" s="1027"/>
      <c r="K112" s="1027"/>
      <c r="L112" s="1028"/>
      <c r="M112" s="148"/>
      <c r="N112" s="580"/>
      <c r="O112" s="506"/>
    </row>
    <row r="113" spans="1:15" s="12" customFormat="1" ht="22.5" customHeight="1">
      <c r="A113" s="506"/>
      <c r="B113" s="102"/>
      <c r="C113" s="1026"/>
      <c r="D113" s="1027"/>
      <c r="E113" s="1027"/>
      <c r="F113" s="1027"/>
      <c r="G113" s="1027"/>
      <c r="H113" s="1027"/>
      <c r="I113" s="1027"/>
      <c r="J113" s="1027"/>
      <c r="K113" s="1027"/>
      <c r="L113" s="1028"/>
      <c r="M113" s="148"/>
      <c r="N113" s="580"/>
      <c r="O113" s="506"/>
    </row>
    <row r="114" spans="1:15" s="12" customFormat="1" ht="22.5" customHeight="1">
      <c r="A114" s="506"/>
      <c r="B114" s="102"/>
      <c r="C114" s="1026"/>
      <c r="D114" s="1027"/>
      <c r="E114" s="1027"/>
      <c r="F114" s="1027"/>
      <c r="G114" s="1027"/>
      <c r="H114" s="1027"/>
      <c r="I114" s="1027"/>
      <c r="J114" s="1027"/>
      <c r="K114" s="1027"/>
      <c r="L114" s="1028"/>
      <c r="M114" s="148"/>
      <c r="N114" s="580"/>
      <c r="O114" s="506"/>
    </row>
    <row r="115" spans="1:15" s="12" customFormat="1" ht="22.5" customHeight="1">
      <c r="A115" s="506"/>
      <c r="B115" s="102"/>
      <c r="C115" s="1026"/>
      <c r="D115" s="1027"/>
      <c r="E115" s="1027"/>
      <c r="F115" s="1027"/>
      <c r="G115" s="1027"/>
      <c r="H115" s="1027"/>
      <c r="I115" s="1027"/>
      <c r="J115" s="1027"/>
      <c r="K115" s="1027"/>
      <c r="L115" s="1028"/>
      <c r="M115" s="148"/>
      <c r="N115" s="580"/>
      <c r="O115" s="506"/>
    </row>
    <row r="116" spans="1:15" s="12" customFormat="1" ht="22.5" customHeight="1">
      <c r="A116" s="506"/>
      <c r="B116" s="102"/>
      <c r="C116" s="1026"/>
      <c r="D116" s="1027"/>
      <c r="E116" s="1027"/>
      <c r="F116" s="1027"/>
      <c r="G116" s="1027"/>
      <c r="H116" s="1027"/>
      <c r="I116" s="1027"/>
      <c r="J116" s="1027"/>
      <c r="K116" s="1027"/>
      <c r="L116" s="1028"/>
      <c r="M116" s="148"/>
      <c r="N116" s="580"/>
      <c r="O116" s="506"/>
    </row>
    <row r="117" spans="1:15" s="12" customFormat="1" ht="22.5" customHeight="1">
      <c r="A117" s="506"/>
      <c r="B117" s="102"/>
      <c r="C117" s="1026"/>
      <c r="D117" s="1027"/>
      <c r="E117" s="1027"/>
      <c r="F117" s="1027"/>
      <c r="G117" s="1027"/>
      <c r="H117" s="1027"/>
      <c r="I117" s="1027"/>
      <c r="J117" s="1027"/>
      <c r="K117" s="1027"/>
      <c r="L117" s="1028"/>
      <c r="M117" s="148"/>
      <c r="N117" s="580"/>
      <c r="O117" s="506"/>
    </row>
    <row r="118" spans="1:15" s="12" customFormat="1" ht="22.5" customHeight="1">
      <c r="A118" s="506"/>
      <c r="B118" s="102"/>
      <c r="C118" s="1026"/>
      <c r="D118" s="1027"/>
      <c r="E118" s="1027"/>
      <c r="F118" s="1027"/>
      <c r="G118" s="1027"/>
      <c r="H118" s="1027"/>
      <c r="I118" s="1027"/>
      <c r="J118" s="1027"/>
      <c r="K118" s="1027"/>
      <c r="L118" s="1028"/>
      <c r="M118" s="148"/>
      <c r="N118" s="580"/>
      <c r="O118" s="506"/>
    </row>
    <row r="119" spans="1:15" s="12" customFormat="1" ht="22.5" customHeight="1">
      <c r="A119" s="506"/>
      <c r="B119" s="102"/>
      <c r="C119" s="1026"/>
      <c r="D119" s="1027"/>
      <c r="E119" s="1027"/>
      <c r="F119" s="1027"/>
      <c r="G119" s="1027"/>
      <c r="H119" s="1027"/>
      <c r="I119" s="1027"/>
      <c r="J119" s="1027"/>
      <c r="K119" s="1027"/>
      <c r="L119" s="1028"/>
      <c r="M119" s="148"/>
      <c r="N119" s="580"/>
      <c r="O119" s="506"/>
    </row>
    <row r="120" spans="1:15" s="12" customFormat="1" ht="22.5" customHeight="1">
      <c r="A120" s="506"/>
      <c r="B120" s="102"/>
      <c r="C120" s="1026"/>
      <c r="D120" s="1027"/>
      <c r="E120" s="1027"/>
      <c r="F120" s="1027"/>
      <c r="G120" s="1027"/>
      <c r="H120" s="1027"/>
      <c r="I120" s="1027"/>
      <c r="J120" s="1027"/>
      <c r="K120" s="1027"/>
      <c r="L120" s="1028"/>
      <c r="M120" s="148"/>
      <c r="N120" s="580"/>
      <c r="O120" s="506"/>
    </row>
    <row r="121" spans="1:15" s="12" customFormat="1" ht="22.5" customHeight="1">
      <c r="A121" s="506"/>
      <c r="B121" s="102"/>
      <c r="C121" s="1026"/>
      <c r="D121" s="1027"/>
      <c r="E121" s="1027"/>
      <c r="F121" s="1027"/>
      <c r="G121" s="1027"/>
      <c r="H121" s="1027"/>
      <c r="I121" s="1027"/>
      <c r="J121" s="1027"/>
      <c r="K121" s="1027"/>
      <c r="L121" s="1028"/>
      <c r="M121" s="148"/>
      <c r="N121" s="580"/>
      <c r="O121" s="506"/>
    </row>
    <row r="122" spans="1:15" s="12" customFormat="1" ht="22.5" customHeight="1">
      <c r="A122" s="506"/>
      <c r="B122" s="102"/>
      <c r="C122" s="1026"/>
      <c r="D122" s="1027"/>
      <c r="E122" s="1027"/>
      <c r="F122" s="1027"/>
      <c r="G122" s="1027"/>
      <c r="H122" s="1027"/>
      <c r="I122" s="1027"/>
      <c r="J122" s="1027"/>
      <c r="K122" s="1027"/>
      <c r="L122" s="1028"/>
      <c r="M122" s="148"/>
      <c r="N122" s="580"/>
      <c r="O122" s="506"/>
    </row>
    <row r="123" spans="1:15" s="12" customFormat="1" ht="22.5" customHeight="1">
      <c r="A123" s="506"/>
      <c r="B123" s="102"/>
      <c r="C123" s="1026"/>
      <c r="D123" s="1027"/>
      <c r="E123" s="1027"/>
      <c r="F123" s="1027"/>
      <c r="G123" s="1027"/>
      <c r="H123" s="1027"/>
      <c r="I123" s="1027"/>
      <c r="J123" s="1027"/>
      <c r="K123" s="1027"/>
      <c r="L123" s="1028"/>
      <c r="M123" s="148"/>
      <c r="N123" s="580"/>
      <c r="O123" s="506"/>
    </row>
    <row r="124" spans="1:15" s="12" customFormat="1" ht="22.5" customHeight="1">
      <c r="A124" s="506"/>
      <c r="B124" s="102"/>
      <c r="C124" s="1026"/>
      <c r="D124" s="1027"/>
      <c r="E124" s="1027"/>
      <c r="F124" s="1027"/>
      <c r="G124" s="1027"/>
      <c r="H124" s="1027"/>
      <c r="I124" s="1027"/>
      <c r="J124" s="1027"/>
      <c r="K124" s="1027"/>
      <c r="L124" s="1028"/>
      <c r="M124" s="148"/>
      <c r="N124" s="580"/>
      <c r="O124" s="506"/>
    </row>
    <row r="125" spans="1:15" s="12" customFormat="1" ht="22.5" customHeight="1">
      <c r="A125" s="506"/>
      <c r="B125" s="102"/>
      <c r="C125" s="1026"/>
      <c r="D125" s="1027"/>
      <c r="E125" s="1027"/>
      <c r="F125" s="1027"/>
      <c r="G125" s="1027"/>
      <c r="H125" s="1027"/>
      <c r="I125" s="1027"/>
      <c r="J125" s="1027"/>
      <c r="K125" s="1027"/>
      <c r="L125" s="1028"/>
      <c r="M125" s="148"/>
      <c r="N125" s="580"/>
      <c r="O125" s="506"/>
    </row>
    <row r="126" spans="1:15" s="12" customFormat="1" ht="22.5" customHeight="1">
      <c r="A126" s="506"/>
      <c r="B126" s="102"/>
      <c r="C126" s="1026"/>
      <c r="D126" s="1027"/>
      <c r="E126" s="1027"/>
      <c r="F126" s="1027"/>
      <c r="G126" s="1027"/>
      <c r="H126" s="1027"/>
      <c r="I126" s="1027"/>
      <c r="J126" s="1027"/>
      <c r="K126" s="1027"/>
      <c r="L126" s="1028"/>
      <c r="M126" s="148"/>
      <c r="N126" s="580"/>
      <c r="O126" s="506"/>
    </row>
    <row r="127" spans="1:15" s="12" customFormat="1" ht="22.5" customHeight="1">
      <c r="A127" s="506"/>
      <c r="B127" s="102"/>
      <c r="C127" s="1026"/>
      <c r="D127" s="1027"/>
      <c r="E127" s="1027"/>
      <c r="F127" s="1027"/>
      <c r="G127" s="1027"/>
      <c r="H127" s="1027"/>
      <c r="I127" s="1027"/>
      <c r="J127" s="1027"/>
      <c r="K127" s="1027"/>
      <c r="L127" s="1028"/>
      <c r="M127" s="148"/>
      <c r="N127" s="580"/>
      <c r="O127" s="506"/>
    </row>
    <row r="128" spans="1:15" s="12" customFormat="1" ht="22.5" customHeight="1">
      <c r="A128" s="506"/>
      <c r="B128" s="102"/>
      <c r="C128" s="1026"/>
      <c r="D128" s="1027"/>
      <c r="E128" s="1027"/>
      <c r="F128" s="1027"/>
      <c r="G128" s="1027"/>
      <c r="H128" s="1027"/>
      <c r="I128" s="1027"/>
      <c r="J128" s="1027"/>
      <c r="K128" s="1027"/>
      <c r="L128" s="1028"/>
      <c r="M128" s="148"/>
      <c r="N128" s="580"/>
      <c r="O128" s="506"/>
    </row>
    <row r="129" spans="1:15" s="12" customFormat="1" ht="22.5" customHeight="1">
      <c r="A129" s="506"/>
      <c r="B129" s="102"/>
      <c r="C129" s="1026"/>
      <c r="D129" s="1027"/>
      <c r="E129" s="1027"/>
      <c r="F129" s="1027"/>
      <c r="G129" s="1027"/>
      <c r="H129" s="1027"/>
      <c r="I129" s="1027"/>
      <c r="J129" s="1027"/>
      <c r="K129" s="1027"/>
      <c r="L129" s="1028"/>
      <c r="M129" s="148"/>
      <c r="N129" s="580"/>
      <c r="O129" s="506"/>
    </row>
    <row r="130" spans="1:15" s="12" customFormat="1" ht="22.5" customHeight="1">
      <c r="A130" s="506"/>
      <c r="B130" s="102"/>
      <c r="C130" s="1026"/>
      <c r="D130" s="1027"/>
      <c r="E130" s="1027"/>
      <c r="F130" s="1027"/>
      <c r="G130" s="1027"/>
      <c r="H130" s="1027"/>
      <c r="I130" s="1027"/>
      <c r="J130" s="1027"/>
      <c r="K130" s="1027"/>
      <c r="L130" s="1028"/>
      <c r="M130" s="148"/>
      <c r="N130" s="580"/>
      <c r="O130" s="506"/>
    </row>
    <row r="131" spans="1:15" s="12" customFormat="1" ht="22.5" customHeight="1">
      <c r="A131" s="506"/>
      <c r="B131" s="102"/>
      <c r="C131" s="1026"/>
      <c r="D131" s="1027"/>
      <c r="E131" s="1027"/>
      <c r="F131" s="1027"/>
      <c r="G131" s="1027"/>
      <c r="H131" s="1027"/>
      <c r="I131" s="1027"/>
      <c r="J131" s="1027"/>
      <c r="K131" s="1027"/>
      <c r="L131" s="1028"/>
      <c r="M131" s="148"/>
      <c r="N131" s="580"/>
      <c r="O131" s="506"/>
    </row>
    <row r="132" spans="1:15" s="12" customFormat="1" ht="22.5" customHeight="1">
      <c r="A132" s="506"/>
      <c r="B132" s="102"/>
      <c r="C132" s="1026"/>
      <c r="D132" s="1027"/>
      <c r="E132" s="1027"/>
      <c r="F132" s="1027"/>
      <c r="G132" s="1027"/>
      <c r="H132" s="1027"/>
      <c r="I132" s="1027"/>
      <c r="J132" s="1027"/>
      <c r="K132" s="1027"/>
      <c r="L132" s="1028"/>
      <c r="M132" s="148"/>
      <c r="N132" s="580"/>
      <c r="O132" s="506"/>
    </row>
    <row r="133" spans="1:15" s="12" customFormat="1" ht="22.5" customHeight="1">
      <c r="A133" s="506"/>
      <c r="B133" s="102"/>
      <c r="C133" s="1026"/>
      <c r="D133" s="1027"/>
      <c r="E133" s="1027"/>
      <c r="F133" s="1027"/>
      <c r="G133" s="1027"/>
      <c r="H133" s="1027"/>
      <c r="I133" s="1027"/>
      <c r="J133" s="1027"/>
      <c r="K133" s="1027"/>
      <c r="L133" s="1028"/>
      <c r="M133" s="148"/>
      <c r="N133" s="580"/>
      <c r="O133" s="506"/>
    </row>
    <row r="134" spans="1:15" s="12" customFormat="1" ht="22.5" customHeight="1">
      <c r="A134" s="506"/>
      <c r="B134" s="102"/>
      <c r="C134" s="1026"/>
      <c r="D134" s="1027"/>
      <c r="E134" s="1027"/>
      <c r="F134" s="1027"/>
      <c r="G134" s="1027"/>
      <c r="H134" s="1027"/>
      <c r="I134" s="1027"/>
      <c r="J134" s="1027"/>
      <c r="K134" s="1027"/>
      <c r="L134" s="1028"/>
      <c r="M134" s="148"/>
      <c r="N134" s="580"/>
      <c r="O134" s="506"/>
    </row>
    <row r="135" spans="1:15" s="12" customFormat="1" ht="22.5" customHeight="1">
      <c r="A135" s="506"/>
      <c r="B135" s="102"/>
      <c r="C135" s="1026"/>
      <c r="D135" s="1027"/>
      <c r="E135" s="1027"/>
      <c r="F135" s="1027"/>
      <c r="G135" s="1027"/>
      <c r="H135" s="1027"/>
      <c r="I135" s="1027"/>
      <c r="J135" s="1027"/>
      <c r="K135" s="1027"/>
      <c r="L135" s="1028"/>
      <c r="M135" s="148"/>
      <c r="N135" s="580"/>
      <c r="O135" s="506"/>
    </row>
    <row r="136" spans="1:15" s="12" customFormat="1" ht="22.5" customHeight="1">
      <c r="A136" s="506"/>
      <c r="B136" s="102"/>
      <c r="C136" s="1026"/>
      <c r="D136" s="1027"/>
      <c r="E136" s="1027"/>
      <c r="F136" s="1027"/>
      <c r="G136" s="1027"/>
      <c r="H136" s="1027"/>
      <c r="I136" s="1027"/>
      <c r="J136" s="1027"/>
      <c r="K136" s="1027"/>
      <c r="L136" s="1028"/>
      <c r="M136" s="148"/>
      <c r="N136" s="580"/>
      <c r="O136" s="506"/>
    </row>
    <row r="137" spans="1:15" s="12" customFormat="1" ht="22.5" customHeight="1">
      <c r="A137" s="506"/>
      <c r="B137" s="102"/>
      <c r="C137" s="1026"/>
      <c r="D137" s="1027"/>
      <c r="E137" s="1027"/>
      <c r="F137" s="1027"/>
      <c r="G137" s="1027"/>
      <c r="H137" s="1027"/>
      <c r="I137" s="1027"/>
      <c r="J137" s="1027"/>
      <c r="K137" s="1027"/>
      <c r="L137" s="1028"/>
      <c r="M137" s="148"/>
      <c r="N137" s="580"/>
      <c r="O137" s="506"/>
    </row>
    <row r="138" spans="1:15" s="12" customFormat="1" ht="22.5" customHeight="1">
      <c r="A138" s="506"/>
      <c r="B138" s="187"/>
      <c r="C138" s="1026"/>
      <c r="D138" s="1027"/>
      <c r="E138" s="1027"/>
      <c r="F138" s="1027"/>
      <c r="G138" s="1027"/>
      <c r="H138" s="1027"/>
      <c r="I138" s="1027"/>
      <c r="J138" s="1027"/>
      <c r="K138" s="1027"/>
      <c r="L138" s="1028"/>
      <c r="M138" s="148"/>
      <c r="N138" s="580"/>
      <c r="O138" s="506"/>
    </row>
    <row r="139" spans="1:15" s="12" customFormat="1" ht="22.5" customHeight="1">
      <c r="A139" s="506"/>
      <c r="B139" s="102"/>
      <c r="C139" s="1026"/>
      <c r="D139" s="1027"/>
      <c r="E139" s="1027"/>
      <c r="F139" s="1027"/>
      <c r="G139" s="1027"/>
      <c r="H139" s="1027"/>
      <c r="I139" s="1027"/>
      <c r="J139" s="1027"/>
      <c r="K139" s="1027"/>
      <c r="L139" s="1028"/>
      <c r="M139" s="148"/>
      <c r="N139" s="580"/>
      <c r="O139" s="506"/>
    </row>
    <row r="140" spans="1:15" s="12" customFormat="1" ht="22.5" customHeight="1">
      <c r="A140" s="506"/>
      <c r="B140" s="102"/>
      <c r="C140" s="1026"/>
      <c r="D140" s="1027"/>
      <c r="E140" s="1027"/>
      <c r="F140" s="1027"/>
      <c r="G140" s="1027"/>
      <c r="H140" s="1027"/>
      <c r="I140" s="1027"/>
      <c r="J140" s="1027"/>
      <c r="K140" s="1027"/>
      <c r="L140" s="1028"/>
      <c r="M140" s="148"/>
      <c r="N140" s="580"/>
      <c r="O140" s="506"/>
    </row>
    <row r="141" spans="1:15" s="12" customFormat="1" ht="22.5" customHeight="1">
      <c r="A141" s="506"/>
      <c r="B141" s="102"/>
      <c r="C141" s="1026"/>
      <c r="D141" s="1027"/>
      <c r="E141" s="1027"/>
      <c r="F141" s="1027"/>
      <c r="G141" s="1027"/>
      <c r="H141" s="1027"/>
      <c r="I141" s="1027"/>
      <c r="J141" s="1027"/>
      <c r="K141" s="1027"/>
      <c r="L141" s="1028"/>
      <c r="M141" s="148"/>
      <c r="N141" s="580"/>
      <c r="O141" s="506"/>
    </row>
    <row r="142" spans="1:15" s="12" customFormat="1" ht="22.5" customHeight="1">
      <c r="A142" s="506"/>
      <c r="B142" s="102"/>
      <c r="C142" s="1026"/>
      <c r="D142" s="1027"/>
      <c r="E142" s="1027"/>
      <c r="F142" s="1027"/>
      <c r="G142" s="1027"/>
      <c r="H142" s="1027"/>
      <c r="I142" s="1027"/>
      <c r="J142" s="1027"/>
      <c r="K142" s="1027"/>
      <c r="L142" s="1028"/>
      <c r="M142" s="148"/>
      <c r="N142" s="580"/>
      <c r="O142" s="506"/>
    </row>
    <row r="143" spans="1:15" s="12" customFormat="1" ht="22.5" customHeight="1">
      <c r="A143" s="506"/>
      <c r="B143" s="102"/>
      <c r="C143" s="1026"/>
      <c r="D143" s="1027"/>
      <c r="E143" s="1027"/>
      <c r="F143" s="1027"/>
      <c r="G143" s="1027"/>
      <c r="H143" s="1027"/>
      <c r="I143" s="1027"/>
      <c r="J143" s="1027"/>
      <c r="K143" s="1027"/>
      <c r="L143" s="1028"/>
      <c r="M143" s="148"/>
      <c r="N143" s="580"/>
      <c r="O143" s="506"/>
    </row>
    <row r="144" spans="1:15" s="12" customFormat="1" ht="22.5" customHeight="1">
      <c r="A144" s="506"/>
      <c r="B144" s="102"/>
      <c r="C144" s="1026"/>
      <c r="D144" s="1027"/>
      <c r="E144" s="1027"/>
      <c r="F144" s="1027"/>
      <c r="G144" s="1027"/>
      <c r="H144" s="1027"/>
      <c r="I144" s="1027"/>
      <c r="J144" s="1027"/>
      <c r="K144" s="1027"/>
      <c r="L144" s="1028"/>
      <c r="M144" s="148"/>
      <c r="N144" s="580"/>
      <c r="O144" s="506"/>
    </row>
    <row r="145" spans="1:15" s="12" customFormat="1" ht="22.5" customHeight="1">
      <c r="A145" s="506"/>
      <c r="B145" s="102"/>
      <c r="C145" s="1026"/>
      <c r="D145" s="1027"/>
      <c r="E145" s="1027"/>
      <c r="F145" s="1027"/>
      <c r="G145" s="1027"/>
      <c r="H145" s="1027"/>
      <c r="I145" s="1027"/>
      <c r="J145" s="1027"/>
      <c r="K145" s="1027"/>
      <c r="L145" s="1028"/>
      <c r="M145" s="148"/>
      <c r="N145" s="580"/>
      <c r="O145" s="506"/>
    </row>
    <row r="146" spans="1:15" s="12" customFormat="1" ht="22.5" customHeight="1">
      <c r="A146" s="506"/>
      <c r="B146" s="102"/>
      <c r="C146" s="1026"/>
      <c r="D146" s="1027"/>
      <c r="E146" s="1027"/>
      <c r="F146" s="1027"/>
      <c r="G146" s="1027"/>
      <c r="H146" s="1027"/>
      <c r="I146" s="1027"/>
      <c r="J146" s="1027"/>
      <c r="K146" s="1027"/>
      <c r="L146" s="1028"/>
      <c r="M146" s="148"/>
      <c r="N146" s="580"/>
      <c r="O146" s="506"/>
    </row>
    <row r="147" spans="1:15" s="12" customFormat="1" ht="22.5" customHeight="1">
      <c r="A147" s="506"/>
      <c r="B147" s="102"/>
      <c r="C147" s="1026"/>
      <c r="D147" s="1027"/>
      <c r="E147" s="1027"/>
      <c r="F147" s="1027"/>
      <c r="G147" s="1027"/>
      <c r="H147" s="1027"/>
      <c r="I147" s="1027"/>
      <c r="J147" s="1027"/>
      <c r="K147" s="1027"/>
      <c r="L147" s="1028"/>
      <c r="M147" s="148"/>
      <c r="N147" s="580"/>
      <c r="O147" s="506"/>
    </row>
    <row r="148" spans="1:15" s="12" customFormat="1" ht="22.5" customHeight="1">
      <c r="A148" s="506"/>
      <c r="B148" s="102"/>
      <c r="C148" s="1026"/>
      <c r="D148" s="1027"/>
      <c r="E148" s="1027"/>
      <c r="F148" s="1027"/>
      <c r="G148" s="1027"/>
      <c r="H148" s="1027"/>
      <c r="I148" s="1027"/>
      <c r="J148" s="1027"/>
      <c r="K148" s="1027"/>
      <c r="L148" s="1028"/>
      <c r="M148" s="148"/>
      <c r="N148" s="580"/>
      <c r="O148" s="506"/>
    </row>
    <row r="149" spans="1:15" s="12" customFormat="1" ht="22.5" customHeight="1">
      <c r="A149" s="506"/>
      <c r="B149" s="102"/>
      <c r="C149" s="1026"/>
      <c r="D149" s="1027"/>
      <c r="E149" s="1027"/>
      <c r="F149" s="1027"/>
      <c r="G149" s="1027"/>
      <c r="H149" s="1027"/>
      <c r="I149" s="1027"/>
      <c r="J149" s="1027"/>
      <c r="K149" s="1027"/>
      <c r="L149" s="1028"/>
      <c r="M149" s="148"/>
      <c r="N149" s="580"/>
      <c r="O149" s="506"/>
    </row>
    <row r="150" spans="1:15" s="12" customFormat="1" ht="22.5" customHeight="1">
      <c r="A150" s="506"/>
      <c r="B150" s="102"/>
      <c r="C150" s="1026"/>
      <c r="D150" s="1027"/>
      <c r="E150" s="1027"/>
      <c r="F150" s="1027"/>
      <c r="G150" s="1027"/>
      <c r="H150" s="1027"/>
      <c r="I150" s="1027"/>
      <c r="J150" s="1027"/>
      <c r="K150" s="1027"/>
      <c r="L150" s="1028"/>
      <c r="M150" s="148"/>
      <c r="N150" s="580"/>
      <c r="O150" s="506"/>
    </row>
    <row r="151" spans="1:15" s="12" customFormat="1" ht="22.5" customHeight="1">
      <c r="A151" s="506"/>
      <c r="B151" s="102"/>
      <c r="C151" s="1026"/>
      <c r="D151" s="1027"/>
      <c r="E151" s="1027"/>
      <c r="F151" s="1027"/>
      <c r="G151" s="1027"/>
      <c r="H151" s="1027"/>
      <c r="I151" s="1027"/>
      <c r="J151" s="1027"/>
      <c r="K151" s="1027"/>
      <c r="L151" s="1028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1025" t="s">
        <v>6</v>
      </c>
      <c r="C153" s="1025"/>
      <c r="D153" s="1025"/>
      <c r="E153" s="1025"/>
      <c r="F153" s="1025"/>
      <c r="G153" s="1025"/>
      <c r="H153" s="1025"/>
      <c r="I153" s="1025"/>
      <c r="J153" s="1025"/>
      <c r="K153" s="1025"/>
      <c r="L153" s="1025"/>
      <c r="M153" s="1025"/>
      <c r="N153" s="1025"/>
    </row>
    <row r="154" spans="1:15">
      <c r="B154" s="282" t="str">
        <f>B106</f>
        <v>FAPESP,  MARÇO DE 2014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1031" t="s">
        <v>47</v>
      </c>
      <c r="C173" s="1031"/>
      <c r="D173" s="1031"/>
      <c r="E173" s="1031"/>
      <c r="F173" s="1031"/>
      <c r="G173" s="1031"/>
      <c r="H173" s="1031"/>
      <c r="I173" s="1031"/>
      <c r="J173" s="1031"/>
      <c r="K173" s="1031"/>
      <c r="L173" s="1031"/>
      <c r="M173" s="1031"/>
      <c r="N173" s="1031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1031" t="s">
        <v>48</v>
      </c>
      <c r="C174" s="1031"/>
      <c r="D174" s="1031"/>
      <c r="E174" s="1031"/>
      <c r="F174" s="1031"/>
      <c r="G174" s="1031"/>
      <c r="H174" s="1031"/>
      <c r="I174" s="1031"/>
      <c r="J174" s="1031"/>
      <c r="K174" s="1031"/>
      <c r="L174" s="1031"/>
      <c r="M174" s="1031"/>
      <c r="N174" s="1031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941" t="s">
        <v>10</v>
      </c>
      <c r="C176" s="941"/>
      <c r="D176" s="941"/>
      <c r="E176" s="941"/>
      <c r="F176" s="941"/>
      <c r="G176" s="941"/>
      <c r="H176" s="941"/>
      <c r="I176" s="941"/>
      <c r="J176" s="941"/>
      <c r="K176" s="941"/>
      <c r="L176" s="941"/>
      <c r="M176" s="941"/>
      <c r="N176" s="941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1034" t="s">
        <v>49</v>
      </c>
      <c r="C178" s="1034"/>
      <c r="D178" s="1034"/>
      <c r="E178" s="1034"/>
      <c r="F178" s="1034"/>
      <c r="G178" s="1034"/>
      <c r="H178" s="1034"/>
      <c r="I178" s="1034"/>
      <c r="J178" s="1034"/>
      <c r="K178" s="1034"/>
      <c r="L178" s="1034"/>
      <c r="M178" s="1034"/>
      <c r="N178" s="1034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1033" t="s">
        <v>50</v>
      </c>
      <c r="C179" s="1033"/>
      <c r="D179" s="1033"/>
      <c r="E179" s="1033"/>
      <c r="F179" s="1033"/>
      <c r="G179" s="1033"/>
      <c r="H179" s="1033"/>
      <c r="I179" s="1033"/>
      <c r="J179" s="1033"/>
      <c r="K179" s="1033"/>
      <c r="L179" s="1033"/>
      <c r="M179" s="1033"/>
      <c r="N179" s="1033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1032" t="s">
        <v>51</v>
      </c>
      <c r="C180" s="1032"/>
      <c r="D180" s="1032"/>
      <c r="E180" s="1032"/>
      <c r="F180" s="1032"/>
      <c r="G180" s="1032"/>
      <c r="H180" s="1032"/>
      <c r="I180" s="1032"/>
      <c r="J180" s="1032"/>
      <c r="K180" s="1032"/>
      <c r="L180" s="1032"/>
      <c r="M180" s="1032"/>
      <c r="N180" s="1032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1032" t="s">
        <v>52</v>
      </c>
      <c r="C181" s="1032"/>
      <c r="D181" s="1032"/>
      <c r="E181" s="1032"/>
      <c r="F181" s="1032"/>
      <c r="G181" s="1032"/>
      <c r="H181" s="1032"/>
      <c r="I181" s="1032"/>
      <c r="J181" s="1032"/>
      <c r="K181" s="1032"/>
      <c r="L181" s="1032"/>
      <c r="M181" s="1032"/>
      <c r="N181" s="1032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1030" t="s">
        <v>220</v>
      </c>
      <c r="C182" s="1030"/>
      <c r="D182" s="1030"/>
      <c r="E182" s="1030"/>
      <c r="F182" s="1030"/>
      <c r="G182" s="1030"/>
      <c r="H182" s="1030"/>
      <c r="I182" s="1030"/>
      <c r="J182" s="1030"/>
      <c r="K182" s="1030"/>
      <c r="L182" s="1030"/>
      <c r="M182" s="1030"/>
      <c r="N182" s="1030"/>
    </row>
    <row r="183" spans="2:243" ht="18" customHeight="1">
      <c r="B183" s="1030" t="s">
        <v>264</v>
      </c>
      <c r="C183" s="1030"/>
      <c r="D183" s="1030"/>
      <c r="E183" s="1030"/>
      <c r="F183" s="1030"/>
      <c r="G183" s="1030"/>
      <c r="H183" s="1030"/>
      <c r="I183" s="1030"/>
      <c r="J183" s="1030"/>
      <c r="K183" s="1030"/>
      <c r="L183" s="1030"/>
      <c r="M183" s="1030"/>
      <c r="N183" s="1030"/>
    </row>
    <row r="184" spans="2:243" ht="18" customHeight="1">
      <c r="B184" s="1030" t="s">
        <v>212</v>
      </c>
      <c r="C184" s="1030"/>
      <c r="D184" s="1030"/>
      <c r="E184" s="1030"/>
      <c r="F184" s="1030"/>
      <c r="G184" s="1030"/>
      <c r="H184" s="1030"/>
      <c r="I184" s="1030"/>
      <c r="J184" s="1030"/>
      <c r="K184" s="1030"/>
      <c r="L184" s="1030"/>
      <c r="M184" s="1030"/>
      <c r="N184" s="1030"/>
    </row>
    <row r="185" spans="2:243" ht="18" customHeight="1">
      <c r="B185" s="1030" t="s">
        <v>211</v>
      </c>
      <c r="C185" s="1030"/>
      <c r="D185" s="1030"/>
      <c r="E185" s="1030"/>
      <c r="F185" s="1030"/>
      <c r="G185" s="1030"/>
      <c r="H185" s="1030"/>
      <c r="I185" s="1030"/>
      <c r="J185" s="1030"/>
      <c r="K185" s="1030"/>
      <c r="L185" s="1030"/>
      <c r="M185" s="1030"/>
      <c r="N185" s="1030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1047" t="s">
        <v>159</v>
      </c>
      <c r="C189" s="1047"/>
      <c r="D189" s="1047"/>
      <c r="E189" s="1047"/>
      <c r="F189" s="1047"/>
      <c r="G189" s="1047"/>
      <c r="H189" s="1047"/>
      <c r="I189" s="1047"/>
      <c r="J189" s="1047"/>
      <c r="K189" s="1047"/>
      <c r="L189" s="1047"/>
      <c r="M189" s="1047"/>
      <c r="N189" s="288"/>
    </row>
    <row r="190" spans="2:243" ht="18" customHeight="1">
      <c r="B190" s="1050" t="s">
        <v>54</v>
      </c>
      <c r="C190" s="1050"/>
      <c r="D190" s="1050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50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1051" t="s">
        <v>8</v>
      </c>
      <c r="D194" s="1052"/>
      <c r="E194" s="1052"/>
      <c r="F194" s="1052"/>
      <c r="G194" s="1052"/>
      <c r="H194" s="1052"/>
      <c r="I194" s="1052"/>
      <c r="J194" s="1052"/>
      <c r="K194" s="1053"/>
      <c r="L194" s="1035" t="s">
        <v>4</v>
      </c>
      <c r="M194" s="1035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1040" t="s">
        <v>56</v>
      </c>
      <c r="D195" s="1041"/>
      <c r="E195" s="1041"/>
      <c r="F195" s="1041"/>
      <c r="G195" s="1041"/>
      <c r="H195" s="1041"/>
      <c r="I195" s="1041"/>
      <c r="J195" s="1041"/>
      <c r="K195" s="1041"/>
      <c r="L195" s="1048">
        <v>1000</v>
      </c>
      <c r="M195" s="1049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1040" t="s">
        <v>57</v>
      </c>
      <c r="D196" s="1041"/>
      <c r="E196" s="1041"/>
      <c r="F196" s="1041"/>
      <c r="G196" s="1041"/>
      <c r="H196" s="1041"/>
      <c r="I196" s="1041"/>
      <c r="J196" s="1041"/>
      <c r="K196" s="1041"/>
      <c r="L196" s="1048">
        <v>2000</v>
      </c>
      <c r="M196" s="1049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1040" t="s">
        <v>58</v>
      </c>
      <c r="D197" s="1041"/>
      <c r="E197" s="1041"/>
      <c r="F197" s="1041"/>
      <c r="G197" s="1041"/>
      <c r="H197" s="1041"/>
      <c r="I197" s="1041"/>
      <c r="J197" s="1041"/>
      <c r="K197" s="1041"/>
      <c r="L197" s="1048">
        <v>800</v>
      </c>
      <c r="M197" s="1049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1040" t="s">
        <v>59</v>
      </c>
      <c r="D198" s="1041"/>
      <c r="E198" s="1041"/>
      <c r="F198" s="1041"/>
      <c r="G198" s="1041"/>
      <c r="H198" s="1041"/>
      <c r="I198" s="1041"/>
      <c r="J198" s="1041"/>
      <c r="K198" s="1041"/>
      <c r="L198" s="1048">
        <v>500</v>
      </c>
      <c r="M198" s="1049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1040" t="s">
        <v>60</v>
      </c>
      <c r="D199" s="1041"/>
      <c r="E199" s="1041"/>
      <c r="F199" s="1041"/>
      <c r="G199" s="1041"/>
      <c r="H199" s="1041"/>
      <c r="I199" s="1041"/>
      <c r="J199" s="1041"/>
      <c r="K199" s="1041"/>
      <c r="L199" s="1048">
        <v>2000</v>
      </c>
      <c r="M199" s="1049"/>
      <c r="N199" s="113"/>
      <c r="O199" s="472"/>
    </row>
    <row r="200" spans="1:236" customFormat="1" ht="17.25" customHeight="1">
      <c r="A200" s="262"/>
      <c r="B200" s="1042"/>
      <c r="C200" s="1043"/>
      <c r="D200" s="1043"/>
      <c r="E200" s="1043"/>
      <c r="F200" s="1043"/>
      <c r="G200" s="1043"/>
      <c r="H200" s="1043"/>
      <c r="I200" s="1043"/>
      <c r="J200" s="1043"/>
      <c r="K200" s="1044"/>
      <c r="L200" s="1045">
        <v>6300</v>
      </c>
      <c r="M200" s="1046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1025" t="s">
        <v>6</v>
      </c>
      <c r="C202" s="1025"/>
      <c r="D202" s="1025"/>
      <c r="E202" s="1025"/>
      <c r="F202" s="1025"/>
      <c r="G202" s="1025"/>
      <c r="H202" s="1025"/>
      <c r="I202" s="1025"/>
      <c r="J202" s="1025"/>
      <c r="K202" s="1025"/>
      <c r="L202" s="1025"/>
      <c r="M202" s="1025"/>
      <c r="N202" s="1025"/>
      <c r="O202" s="588"/>
    </row>
    <row r="203" spans="1:236">
      <c r="A203" s="588"/>
      <c r="B203" s="282" t="str">
        <f>B154</f>
        <v>FAPESP,  MARÇO DE 2014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1oE1WIQw3mcBvUrRiuZaAu1iRN8bq83g+RE9ak/TTTpXjf5gOsM5kSLMuBoqgie6xgeJ7r6CGUvUkX6icS8Awg==" saltValue="ICUqQ3tgnn8FufMqImIgqA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93" priority="42" stopIfTrue="1" operator="equal">
      <formula>0</formula>
    </cfRule>
  </conditionalFormatting>
  <conditionalFormatting sqref="M104 M56 M152">
    <cfRule type="cellIs" dxfId="92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91" priority="39" stopIfTrue="1" operator="equal">
      <formula>0</formula>
    </cfRule>
  </conditionalFormatting>
  <conditionalFormatting sqref="B63:B103 B15:B52 B111:B151">
    <cfRule type="cellIs" dxfId="90" priority="31" stopIfTrue="1" operator="equal">
      <formula>0</formula>
    </cfRule>
  </conditionalFormatting>
  <conditionalFormatting sqref="E8">
    <cfRule type="cellIs" dxfId="89" priority="21" stopIfTrue="1" operator="equal">
      <formula>""</formula>
    </cfRule>
  </conditionalFormatting>
  <conditionalFormatting sqref="D10 E8:N8">
    <cfRule type="cellIs" dxfId="88" priority="10" stopIfTrue="1" operator="equal">
      <formula>""</formula>
    </cfRule>
  </conditionalFormatting>
  <conditionalFormatting sqref="M63:M103 M111:M151 M15:M55">
    <cfRule type="cellIs" dxfId="87" priority="43" stopIfTrue="1" operator="equal">
      <formula>""</formula>
    </cfRule>
  </conditionalFormatting>
  <conditionalFormatting sqref="D12 F12">
    <cfRule type="cellIs" dxfId="86" priority="2" stopIfTrue="1" operator="equal">
      <formula>""</formula>
    </cfRule>
  </conditionalFormatting>
  <conditionalFormatting sqref="M201">
    <cfRule type="cellIs" dxfId="85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72"/>
      <c r="V1" s="672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910"/>
      <c r="R2" s="910"/>
      <c r="S2" s="910"/>
      <c r="T2" s="465"/>
      <c r="U2" s="672"/>
      <c r="V2" s="672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72"/>
      <c r="V3" s="672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72"/>
      <c r="V4" s="672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72"/>
      <c r="V5" s="672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72"/>
      <c r="V6" s="672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72"/>
      <c r="V7" s="672"/>
    </row>
    <row r="8" spans="1:51" s="4" customFormat="1" ht="19.5" customHeight="1">
      <c r="A8" s="508"/>
      <c r="B8" s="11" t="s">
        <v>151</v>
      </c>
      <c r="C8" s="13"/>
      <c r="D8" s="13"/>
      <c r="E8" s="1093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5"/>
      <c r="T8" s="499">
        <v>7</v>
      </c>
      <c r="U8" s="672"/>
      <c r="V8" s="672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72"/>
      <c r="V9" s="672"/>
    </row>
    <row r="10" spans="1:51" s="4" customFormat="1" ht="20.25" customHeight="1">
      <c r="A10" s="472"/>
      <c r="B10" s="340" t="s">
        <v>194</v>
      </c>
      <c r="C10" s="340"/>
      <c r="D10" s="913"/>
      <c r="E10" s="913"/>
      <c r="F10" s="913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72"/>
      <c r="V10" s="672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72"/>
      <c r="V11" s="672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73"/>
      <c r="V12" s="673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74"/>
      <c r="V13" s="67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72"/>
      <c r="V15" s="672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72"/>
      <c r="V16" s="672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72"/>
      <c r="V17" s="672"/>
    </row>
    <row r="18" spans="1:242" s="188" customFormat="1" ht="19.5" customHeight="1">
      <c r="A18" s="511"/>
      <c r="B18" s="1092" t="s">
        <v>145</v>
      </c>
      <c r="C18" s="1092"/>
      <c r="D18" s="969" t="str">
        <f>IF(SUM(Q22:R59,Q66:R109)=0,"",SUM(Q22:R59,Q66:R109))</f>
        <v/>
      </c>
      <c r="E18" s="969"/>
      <c r="F18" s="969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75"/>
      <c r="V18" s="675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76"/>
      <c r="V19" s="676"/>
    </row>
    <row r="20" spans="1:242" s="99" customFormat="1">
      <c r="A20" s="496"/>
      <c r="B20" s="1006" t="s">
        <v>1</v>
      </c>
      <c r="C20" s="1082" t="s">
        <v>8</v>
      </c>
      <c r="D20" s="1083"/>
      <c r="E20" s="1083"/>
      <c r="F20" s="1083"/>
      <c r="G20" s="1083"/>
      <c r="H20" s="1083"/>
      <c r="I20" s="1083"/>
      <c r="J20" s="1083"/>
      <c r="K20" s="1083"/>
      <c r="L20" s="1084"/>
      <c r="M20" s="981" t="s">
        <v>80</v>
      </c>
      <c r="N20" s="983" t="s">
        <v>180</v>
      </c>
      <c r="O20" s="1015"/>
      <c r="P20" s="984"/>
      <c r="Q20" s="1011" t="s">
        <v>181</v>
      </c>
      <c r="R20" s="1012"/>
      <c r="S20" s="1066" t="s">
        <v>2</v>
      </c>
      <c r="T20" s="473"/>
      <c r="U20" s="677"/>
      <c r="V20" s="677"/>
    </row>
    <row r="21" spans="1:242" s="99" customFormat="1" ht="18.75" customHeight="1">
      <c r="A21" s="496"/>
      <c r="B21" s="1081"/>
      <c r="C21" s="1085"/>
      <c r="D21" s="1086"/>
      <c r="E21" s="1086"/>
      <c r="F21" s="1086"/>
      <c r="G21" s="1086"/>
      <c r="H21" s="1086"/>
      <c r="I21" s="1086"/>
      <c r="J21" s="1086"/>
      <c r="K21" s="1086"/>
      <c r="L21" s="1087"/>
      <c r="M21" s="1070"/>
      <c r="N21" s="1061"/>
      <c r="O21" s="1062"/>
      <c r="P21" s="1063"/>
      <c r="Q21" s="1064"/>
      <c r="R21" s="1065"/>
      <c r="S21" s="1067"/>
      <c r="T21" s="473"/>
      <c r="U21" s="677"/>
      <c r="V21" s="677"/>
    </row>
    <row r="22" spans="1:242" customFormat="1" ht="23.25" customHeight="1">
      <c r="A22" s="270"/>
      <c r="B22" s="358"/>
      <c r="C22" s="1026"/>
      <c r="D22" s="1027"/>
      <c r="E22" s="1027"/>
      <c r="F22" s="1027"/>
      <c r="G22" s="1027"/>
      <c r="H22" s="1027"/>
      <c r="I22" s="1027"/>
      <c r="J22" s="1027"/>
      <c r="K22" s="1027"/>
      <c r="L22" s="1028"/>
      <c r="M22" s="670"/>
      <c r="N22" s="284"/>
      <c r="O22" s="1068"/>
      <c r="P22" s="1069"/>
      <c r="Q22" s="1059" t="str">
        <f>IF(ISERROR(INDEX($V$22:$V$27,MATCH(M22,$U$22:$U$27,0))*O22),"",INDEX($V$22:$V$27,MATCH(M22,$U$22:$U$27,0))*O22)</f>
        <v/>
      </c>
      <c r="R22" s="1060"/>
      <c r="S22" s="53"/>
      <c r="T22" s="503"/>
      <c r="U22" s="678" t="str">
        <f>IF($C$14=0,"",C$14)</f>
        <v>USD</v>
      </c>
      <c r="V22" s="679">
        <f>IF(E14=0,"",E14)</f>
        <v>1</v>
      </c>
      <c r="IG22" s="84"/>
      <c r="IH22" s="21"/>
    </row>
    <row r="23" spans="1:242" customFormat="1" ht="22.5" customHeight="1">
      <c r="A23" s="270"/>
      <c r="B23" s="358"/>
      <c r="C23" s="1026"/>
      <c r="D23" s="1027"/>
      <c r="E23" s="1027"/>
      <c r="F23" s="1027"/>
      <c r="G23" s="1027"/>
      <c r="H23" s="1027"/>
      <c r="I23" s="1027"/>
      <c r="J23" s="1027"/>
      <c r="K23" s="1027"/>
      <c r="L23" s="1028"/>
      <c r="M23" s="670"/>
      <c r="N23" s="284"/>
      <c r="O23" s="1068"/>
      <c r="P23" s="1069"/>
      <c r="Q23" s="1059" t="str">
        <f t="shared" ref="Q23:Q59" si="0">IF(ISERROR(INDEX($V$22:$V$27,MATCH(M23,$U$22:$U$27,0))*O23),"",INDEX($V$22:$V$27,MATCH(M23,$U$22:$U$27,0))*O23)</f>
        <v/>
      </c>
      <c r="R23" s="1060"/>
      <c r="S23" s="53"/>
      <c r="T23" s="503"/>
      <c r="U23" s="678" t="str">
        <f>IF($I$14=0,"",$I$14)</f>
        <v/>
      </c>
      <c r="V23" s="679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1026"/>
      <c r="D24" s="1027"/>
      <c r="E24" s="1027"/>
      <c r="F24" s="1027"/>
      <c r="G24" s="1027"/>
      <c r="H24" s="1027"/>
      <c r="I24" s="1027"/>
      <c r="J24" s="1027"/>
      <c r="K24" s="1027"/>
      <c r="L24" s="1028"/>
      <c r="M24" s="670"/>
      <c r="N24" s="284"/>
      <c r="O24" s="1068"/>
      <c r="P24" s="1069"/>
      <c r="Q24" s="1059" t="str">
        <f t="shared" si="0"/>
        <v/>
      </c>
      <c r="R24" s="1060"/>
      <c r="S24" s="53"/>
      <c r="T24" s="503"/>
      <c r="U24" s="678" t="str">
        <f>IF($P$14=0,"",$P$14)</f>
        <v/>
      </c>
      <c r="V24" s="679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1026"/>
      <c r="D25" s="1027"/>
      <c r="E25" s="1027"/>
      <c r="F25" s="1027"/>
      <c r="G25" s="1027"/>
      <c r="H25" s="1027"/>
      <c r="I25" s="1027"/>
      <c r="J25" s="1027"/>
      <c r="K25" s="1027"/>
      <c r="L25" s="1028"/>
      <c r="M25" s="670"/>
      <c r="N25" s="284"/>
      <c r="O25" s="1068"/>
      <c r="P25" s="1069"/>
      <c r="Q25" s="1059" t="str">
        <f t="shared" si="0"/>
        <v/>
      </c>
      <c r="R25" s="1060"/>
      <c r="S25" s="53"/>
      <c r="T25" s="503"/>
      <c r="U25" s="678" t="str">
        <f>IF($C$16=0,"",$C$16)</f>
        <v/>
      </c>
      <c r="V25" s="679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1026"/>
      <c r="D26" s="1027"/>
      <c r="E26" s="1027"/>
      <c r="F26" s="1027"/>
      <c r="G26" s="1027"/>
      <c r="H26" s="1027"/>
      <c r="I26" s="1027"/>
      <c r="J26" s="1027"/>
      <c r="K26" s="1027"/>
      <c r="L26" s="1028"/>
      <c r="M26" s="670"/>
      <c r="N26" s="284"/>
      <c r="O26" s="1068"/>
      <c r="P26" s="1069"/>
      <c r="Q26" s="1059" t="str">
        <f t="shared" si="0"/>
        <v/>
      </c>
      <c r="R26" s="1060"/>
      <c r="S26" s="53"/>
      <c r="T26" s="503"/>
      <c r="U26" s="678" t="str">
        <f>IF(I16=0,"",I16)</f>
        <v/>
      </c>
      <c r="V26" s="679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1026"/>
      <c r="D27" s="1027"/>
      <c r="E27" s="1027"/>
      <c r="F27" s="1027"/>
      <c r="G27" s="1027"/>
      <c r="H27" s="1027"/>
      <c r="I27" s="1027"/>
      <c r="J27" s="1027"/>
      <c r="K27" s="1027"/>
      <c r="L27" s="1028"/>
      <c r="M27" s="670"/>
      <c r="N27" s="284"/>
      <c r="O27" s="1068"/>
      <c r="P27" s="1069"/>
      <c r="Q27" s="1059" t="str">
        <f t="shared" si="0"/>
        <v/>
      </c>
      <c r="R27" s="1060"/>
      <c r="S27" s="53"/>
      <c r="T27" s="503"/>
      <c r="U27" s="678" t="str">
        <f>IF($P$16=0,"",$P$16)</f>
        <v/>
      </c>
      <c r="V27" s="679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1026"/>
      <c r="D28" s="1027"/>
      <c r="E28" s="1027"/>
      <c r="F28" s="1027"/>
      <c r="G28" s="1027"/>
      <c r="H28" s="1027"/>
      <c r="I28" s="1027"/>
      <c r="J28" s="1027"/>
      <c r="K28" s="1027"/>
      <c r="L28" s="1028"/>
      <c r="M28" s="670"/>
      <c r="N28" s="284"/>
      <c r="O28" s="1068"/>
      <c r="P28" s="1069"/>
      <c r="Q28" s="1059" t="str">
        <f t="shared" si="0"/>
        <v/>
      </c>
      <c r="R28" s="1060"/>
      <c r="S28" s="53"/>
      <c r="T28" s="503"/>
      <c r="U28" s="672"/>
      <c r="V28" s="672"/>
      <c r="IG28" s="84"/>
      <c r="IH28" s="21"/>
    </row>
    <row r="29" spans="1:242" customFormat="1" ht="22.5" customHeight="1">
      <c r="A29" s="270"/>
      <c r="B29" s="358"/>
      <c r="C29" s="1026"/>
      <c r="D29" s="1027"/>
      <c r="E29" s="1027"/>
      <c r="F29" s="1027"/>
      <c r="G29" s="1027"/>
      <c r="H29" s="1027"/>
      <c r="I29" s="1027"/>
      <c r="J29" s="1027"/>
      <c r="K29" s="1027"/>
      <c r="L29" s="1028"/>
      <c r="M29" s="670"/>
      <c r="N29" s="284"/>
      <c r="O29" s="1068"/>
      <c r="P29" s="1069"/>
      <c r="Q29" s="1059" t="str">
        <f t="shared" si="0"/>
        <v/>
      </c>
      <c r="R29" s="1060"/>
      <c r="S29" s="53"/>
      <c r="T29" s="503"/>
      <c r="U29" s="672"/>
      <c r="V29" s="672"/>
      <c r="IG29" s="21"/>
      <c r="IH29" s="21"/>
    </row>
    <row r="30" spans="1:242" customFormat="1" ht="22.5" customHeight="1">
      <c r="A30" s="270"/>
      <c r="B30" s="358"/>
      <c r="C30" s="1026"/>
      <c r="D30" s="1027"/>
      <c r="E30" s="1027"/>
      <c r="F30" s="1027"/>
      <c r="G30" s="1027"/>
      <c r="H30" s="1027"/>
      <c r="I30" s="1027"/>
      <c r="J30" s="1027"/>
      <c r="K30" s="1027"/>
      <c r="L30" s="1028"/>
      <c r="M30" s="670"/>
      <c r="N30" s="284"/>
      <c r="O30" s="1068"/>
      <c r="P30" s="1069"/>
      <c r="Q30" s="1059" t="str">
        <f t="shared" si="0"/>
        <v/>
      </c>
      <c r="R30" s="1060"/>
      <c r="S30" s="53"/>
      <c r="T30" s="503"/>
      <c r="U30" s="672"/>
      <c r="V30" s="672"/>
      <c r="IG30" s="21"/>
      <c r="IH30" s="21"/>
    </row>
    <row r="31" spans="1:242" customFormat="1" ht="22.5" customHeight="1">
      <c r="A31" s="270"/>
      <c r="B31" s="358"/>
      <c r="C31" s="1026"/>
      <c r="D31" s="1027"/>
      <c r="E31" s="1027"/>
      <c r="F31" s="1027"/>
      <c r="G31" s="1027"/>
      <c r="H31" s="1027"/>
      <c r="I31" s="1027"/>
      <c r="J31" s="1027"/>
      <c r="K31" s="1027"/>
      <c r="L31" s="1028"/>
      <c r="M31" s="670"/>
      <c r="N31" s="284"/>
      <c r="O31" s="1068"/>
      <c r="P31" s="1069"/>
      <c r="Q31" s="1059" t="str">
        <f t="shared" si="0"/>
        <v/>
      </c>
      <c r="R31" s="1060"/>
      <c r="S31" s="53"/>
      <c r="T31" s="503"/>
      <c r="U31" s="672"/>
      <c r="V31" s="672"/>
    </row>
    <row r="32" spans="1:242" customFormat="1" ht="22.5" customHeight="1">
      <c r="A32" s="270"/>
      <c r="B32" s="358"/>
      <c r="C32" s="1026"/>
      <c r="D32" s="1027"/>
      <c r="E32" s="1027"/>
      <c r="F32" s="1027"/>
      <c r="G32" s="1027"/>
      <c r="H32" s="1027"/>
      <c r="I32" s="1027"/>
      <c r="J32" s="1027"/>
      <c r="K32" s="1027"/>
      <c r="L32" s="1028"/>
      <c r="M32" s="670"/>
      <c r="N32" s="284"/>
      <c r="O32" s="1068"/>
      <c r="P32" s="1069"/>
      <c r="Q32" s="1059" t="str">
        <f t="shared" si="0"/>
        <v/>
      </c>
      <c r="R32" s="1060"/>
      <c r="S32" s="53"/>
      <c r="T32" s="503"/>
      <c r="U32" s="672"/>
      <c r="V32" s="672"/>
    </row>
    <row r="33" spans="1:22" customFormat="1" ht="22.5" customHeight="1">
      <c r="A33" s="270"/>
      <c r="B33" s="358"/>
      <c r="C33" s="1026"/>
      <c r="D33" s="1027"/>
      <c r="E33" s="1027"/>
      <c r="F33" s="1027"/>
      <c r="G33" s="1027"/>
      <c r="H33" s="1027"/>
      <c r="I33" s="1027"/>
      <c r="J33" s="1027"/>
      <c r="K33" s="1027"/>
      <c r="L33" s="1028"/>
      <c r="M33" s="670"/>
      <c r="N33" s="284"/>
      <c r="O33" s="1068"/>
      <c r="P33" s="1069"/>
      <c r="Q33" s="1059" t="str">
        <f t="shared" si="0"/>
        <v/>
      </c>
      <c r="R33" s="1060"/>
      <c r="S33" s="53"/>
      <c r="T33" s="503"/>
      <c r="U33" s="672"/>
      <c r="V33" s="672"/>
    </row>
    <row r="34" spans="1:22" customFormat="1" ht="22.5" customHeight="1">
      <c r="A34" s="270"/>
      <c r="B34" s="358"/>
      <c r="C34" s="1026"/>
      <c r="D34" s="1027"/>
      <c r="E34" s="1027"/>
      <c r="F34" s="1027"/>
      <c r="G34" s="1027"/>
      <c r="H34" s="1027"/>
      <c r="I34" s="1027"/>
      <c r="J34" s="1027"/>
      <c r="K34" s="1027"/>
      <c r="L34" s="1028"/>
      <c r="M34" s="670"/>
      <c r="N34" s="284"/>
      <c r="O34" s="1068"/>
      <c r="P34" s="1069"/>
      <c r="Q34" s="1059" t="str">
        <f t="shared" si="0"/>
        <v/>
      </c>
      <c r="R34" s="1060"/>
      <c r="S34" s="53"/>
      <c r="T34" s="503"/>
      <c r="U34" s="672"/>
      <c r="V34" s="672"/>
    </row>
    <row r="35" spans="1:22" customFormat="1" ht="22.5" customHeight="1">
      <c r="A35" s="270"/>
      <c r="B35" s="358"/>
      <c r="C35" s="1026"/>
      <c r="D35" s="1027"/>
      <c r="E35" s="1027"/>
      <c r="F35" s="1027"/>
      <c r="G35" s="1027"/>
      <c r="H35" s="1027"/>
      <c r="I35" s="1027"/>
      <c r="J35" s="1027"/>
      <c r="K35" s="1027"/>
      <c r="L35" s="1028"/>
      <c r="M35" s="670"/>
      <c r="N35" s="284"/>
      <c r="O35" s="1068"/>
      <c r="P35" s="1069"/>
      <c r="Q35" s="1059" t="str">
        <f t="shared" si="0"/>
        <v/>
      </c>
      <c r="R35" s="1060"/>
      <c r="S35" s="53"/>
      <c r="T35" s="503"/>
      <c r="U35" s="672"/>
      <c r="V35" s="672"/>
    </row>
    <row r="36" spans="1:22" customFormat="1" ht="22.5" customHeight="1">
      <c r="A36" s="270"/>
      <c r="B36" s="358"/>
      <c r="C36" s="1026"/>
      <c r="D36" s="1027"/>
      <c r="E36" s="1027"/>
      <c r="F36" s="1027"/>
      <c r="G36" s="1027"/>
      <c r="H36" s="1027"/>
      <c r="I36" s="1027"/>
      <c r="J36" s="1027"/>
      <c r="K36" s="1027"/>
      <c r="L36" s="1028"/>
      <c r="M36" s="670"/>
      <c r="N36" s="284"/>
      <c r="O36" s="1068"/>
      <c r="P36" s="1069"/>
      <c r="Q36" s="1059" t="str">
        <f t="shared" si="0"/>
        <v/>
      </c>
      <c r="R36" s="1060"/>
      <c r="S36" s="53"/>
      <c r="T36" s="503"/>
      <c r="U36" s="672"/>
      <c r="V36" s="672"/>
    </row>
    <row r="37" spans="1:22" customFormat="1" ht="22.5" customHeight="1">
      <c r="A37" s="270"/>
      <c r="B37" s="358"/>
      <c r="C37" s="1026"/>
      <c r="D37" s="1027"/>
      <c r="E37" s="1027"/>
      <c r="F37" s="1027"/>
      <c r="G37" s="1027"/>
      <c r="H37" s="1027"/>
      <c r="I37" s="1027"/>
      <c r="J37" s="1027"/>
      <c r="K37" s="1027"/>
      <c r="L37" s="1028"/>
      <c r="M37" s="670"/>
      <c r="N37" s="284"/>
      <c r="O37" s="1068"/>
      <c r="P37" s="1069"/>
      <c r="Q37" s="1059" t="str">
        <f t="shared" si="0"/>
        <v/>
      </c>
      <c r="R37" s="1060"/>
      <c r="S37" s="53"/>
      <c r="T37" s="503"/>
      <c r="U37" s="672"/>
      <c r="V37" s="672"/>
    </row>
    <row r="38" spans="1:22" customFormat="1" ht="22.5" customHeight="1">
      <c r="A38" s="270"/>
      <c r="B38" s="358"/>
      <c r="C38" s="1026"/>
      <c r="D38" s="1027"/>
      <c r="E38" s="1027"/>
      <c r="F38" s="1027"/>
      <c r="G38" s="1027"/>
      <c r="H38" s="1027"/>
      <c r="I38" s="1027"/>
      <c r="J38" s="1027"/>
      <c r="K38" s="1027"/>
      <c r="L38" s="1028"/>
      <c r="M38" s="670"/>
      <c r="N38" s="284"/>
      <c r="O38" s="1068"/>
      <c r="P38" s="1069"/>
      <c r="Q38" s="1059" t="str">
        <f t="shared" si="0"/>
        <v/>
      </c>
      <c r="R38" s="1060"/>
      <c r="S38" s="53"/>
      <c r="T38" s="503"/>
      <c r="U38" s="672"/>
      <c r="V38" s="672"/>
    </row>
    <row r="39" spans="1:22" customFormat="1" ht="22.5" customHeight="1">
      <c r="A39" s="270"/>
      <c r="B39" s="358"/>
      <c r="C39" s="1026"/>
      <c r="D39" s="1027"/>
      <c r="E39" s="1027"/>
      <c r="F39" s="1027"/>
      <c r="G39" s="1027"/>
      <c r="H39" s="1027"/>
      <c r="I39" s="1027"/>
      <c r="J39" s="1027"/>
      <c r="K39" s="1027"/>
      <c r="L39" s="1028"/>
      <c r="M39" s="670"/>
      <c r="N39" s="284"/>
      <c r="O39" s="1068"/>
      <c r="P39" s="1069"/>
      <c r="Q39" s="1059" t="str">
        <f t="shared" si="0"/>
        <v/>
      </c>
      <c r="R39" s="1060"/>
      <c r="S39" s="53"/>
      <c r="T39" s="503"/>
      <c r="U39" s="672"/>
      <c r="V39" s="672"/>
    </row>
    <row r="40" spans="1:22" customFormat="1" ht="22.5" customHeight="1">
      <c r="A40" s="270"/>
      <c r="B40" s="358"/>
      <c r="C40" s="1026"/>
      <c r="D40" s="1027"/>
      <c r="E40" s="1027"/>
      <c r="F40" s="1027"/>
      <c r="G40" s="1027"/>
      <c r="H40" s="1027"/>
      <c r="I40" s="1027"/>
      <c r="J40" s="1027"/>
      <c r="K40" s="1027"/>
      <c r="L40" s="1028"/>
      <c r="M40" s="670"/>
      <c r="N40" s="284"/>
      <c r="O40" s="1068"/>
      <c r="P40" s="1069"/>
      <c r="Q40" s="1059" t="str">
        <f t="shared" si="0"/>
        <v/>
      </c>
      <c r="R40" s="1060"/>
      <c r="S40" s="53"/>
      <c r="T40" s="503"/>
      <c r="U40" s="672"/>
      <c r="V40" s="672"/>
    </row>
    <row r="41" spans="1:22" customFormat="1" ht="22.5" customHeight="1">
      <c r="A41" s="270"/>
      <c r="B41" s="358"/>
      <c r="C41" s="1026"/>
      <c r="D41" s="1027"/>
      <c r="E41" s="1027"/>
      <c r="F41" s="1027"/>
      <c r="G41" s="1027"/>
      <c r="H41" s="1027"/>
      <c r="I41" s="1027"/>
      <c r="J41" s="1027"/>
      <c r="K41" s="1027"/>
      <c r="L41" s="1028"/>
      <c r="M41" s="670"/>
      <c r="N41" s="284"/>
      <c r="O41" s="1068"/>
      <c r="P41" s="1069"/>
      <c r="Q41" s="1059" t="str">
        <f t="shared" si="0"/>
        <v/>
      </c>
      <c r="R41" s="1060"/>
      <c r="S41" s="53"/>
      <c r="T41" s="503"/>
      <c r="U41" s="672"/>
      <c r="V41" s="672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70"/>
      <c r="N42" s="284"/>
      <c r="O42" s="444"/>
      <c r="P42" s="445"/>
      <c r="Q42" s="1059" t="str">
        <f t="shared" si="0"/>
        <v/>
      </c>
      <c r="R42" s="1060"/>
      <c r="S42" s="53"/>
      <c r="T42" s="503"/>
      <c r="U42" s="672"/>
      <c r="V42" s="672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70"/>
      <c r="N43" s="284"/>
      <c r="O43" s="444"/>
      <c r="P43" s="445"/>
      <c r="Q43" s="1059" t="str">
        <f t="shared" si="0"/>
        <v/>
      </c>
      <c r="R43" s="1060"/>
      <c r="S43" s="53"/>
      <c r="T43" s="503"/>
      <c r="U43" s="672"/>
      <c r="V43" s="672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70"/>
      <c r="N44" s="284"/>
      <c r="O44" s="444"/>
      <c r="P44" s="445"/>
      <c r="Q44" s="1059" t="str">
        <f t="shared" si="0"/>
        <v/>
      </c>
      <c r="R44" s="1060"/>
      <c r="S44" s="53"/>
      <c r="T44" s="503"/>
      <c r="U44" s="672"/>
      <c r="V44" s="672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70"/>
      <c r="N45" s="284"/>
      <c r="O45" s="444"/>
      <c r="P45" s="445"/>
      <c r="Q45" s="1059" t="str">
        <f t="shared" si="0"/>
        <v/>
      </c>
      <c r="R45" s="1060"/>
      <c r="S45" s="53"/>
      <c r="T45" s="503"/>
      <c r="U45" s="672"/>
      <c r="V45" s="672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70"/>
      <c r="N46" s="284"/>
      <c r="O46" s="444"/>
      <c r="P46" s="445"/>
      <c r="Q46" s="1059" t="str">
        <f t="shared" si="0"/>
        <v/>
      </c>
      <c r="R46" s="1060"/>
      <c r="S46" s="53"/>
      <c r="T46" s="503"/>
      <c r="U46" s="672"/>
      <c r="V46" s="672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70"/>
      <c r="N47" s="284"/>
      <c r="O47" s="444"/>
      <c r="P47" s="445"/>
      <c r="Q47" s="1059" t="str">
        <f t="shared" si="0"/>
        <v/>
      </c>
      <c r="R47" s="1060"/>
      <c r="S47" s="53"/>
      <c r="T47" s="503"/>
      <c r="U47" s="672"/>
      <c r="V47" s="672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70"/>
      <c r="N48" s="284"/>
      <c r="O48" s="444"/>
      <c r="P48" s="445"/>
      <c r="Q48" s="1059" t="str">
        <f t="shared" si="0"/>
        <v/>
      </c>
      <c r="R48" s="1060"/>
      <c r="S48" s="53"/>
      <c r="T48" s="503"/>
      <c r="U48" s="672"/>
      <c r="V48" s="672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70"/>
      <c r="N49" s="284"/>
      <c r="O49" s="444"/>
      <c r="P49" s="445"/>
      <c r="Q49" s="1059" t="str">
        <f t="shared" si="0"/>
        <v/>
      </c>
      <c r="R49" s="1060"/>
      <c r="S49" s="53"/>
      <c r="T49" s="503"/>
      <c r="U49" s="672"/>
      <c r="V49" s="672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70"/>
      <c r="N50" s="284"/>
      <c r="O50" s="444"/>
      <c r="P50" s="445"/>
      <c r="Q50" s="1059" t="str">
        <f t="shared" si="0"/>
        <v/>
      </c>
      <c r="R50" s="1060"/>
      <c r="S50" s="53"/>
      <c r="T50" s="503"/>
      <c r="U50" s="672"/>
      <c r="V50" s="672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70"/>
      <c r="N51" s="284"/>
      <c r="O51" s="444"/>
      <c r="P51" s="445"/>
      <c r="Q51" s="1059" t="str">
        <f t="shared" si="0"/>
        <v/>
      </c>
      <c r="R51" s="1060"/>
      <c r="S51" s="53"/>
      <c r="T51" s="503"/>
      <c r="U51" s="672"/>
      <c r="V51" s="672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70"/>
      <c r="N52" s="284"/>
      <c r="O52" s="444"/>
      <c r="P52" s="445"/>
      <c r="Q52" s="1059" t="str">
        <f t="shared" si="0"/>
        <v/>
      </c>
      <c r="R52" s="1060"/>
      <c r="S52" s="53"/>
      <c r="T52" s="503"/>
      <c r="U52" s="672"/>
      <c r="V52" s="672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70"/>
      <c r="N53" s="284"/>
      <c r="O53" s="444"/>
      <c r="P53" s="445"/>
      <c r="Q53" s="1059" t="str">
        <f t="shared" si="0"/>
        <v/>
      </c>
      <c r="R53" s="1060"/>
      <c r="S53" s="53"/>
      <c r="T53" s="503"/>
      <c r="U53" s="672"/>
      <c r="V53" s="672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70"/>
      <c r="N54" s="284"/>
      <c r="O54" s="444"/>
      <c r="P54" s="445"/>
      <c r="Q54" s="1059" t="str">
        <f t="shared" si="0"/>
        <v/>
      </c>
      <c r="R54" s="1060"/>
      <c r="S54" s="53"/>
      <c r="T54" s="503"/>
      <c r="U54" s="672"/>
      <c r="V54" s="672"/>
    </row>
    <row r="55" spans="1:22" customFormat="1" ht="22.5" customHeight="1">
      <c r="A55" s="270"/>
      <c r="B55" s="358"/>
      <c r="C55" s="1026"/>
      <c r="D55" s="1027"/>
      <c r="E55" s="1027"/>
      <c r="F55" s="1027"/>
      <c r="G55" s="1027"/>
      <c r="H55" s="1027"/>
      <c r="I55" s="1027"/>
      <c r="J55" s="1027"/>
      <c r="K55" s="1027"/>
      <c r="L55" s="1028"/>
      <c r="M55" s="670"/>
      <c r="N55" s="284"/>
      <c r="O55" s="1068"/>
      <c r="P55" s="1069"/>
      <c r="Q55" s="1059" t="str">
        <f t="shared" si="0"/>
        <v/>
      </c>
      <c r="R55" s="1060"/>
      <c r="S55" s="53"/>
      <c r="T55" s="503"/>
      <c r="U55" s="672"/>
      <c r="V55" s="672"/>
    </row>
    <row r="56" spans="1:22" customFormat="1" ht="22.5" customHeight="1">
      <c r="A56" s="270"/>
      <c r="B56" s="358"/>
      <c r="C56" s="1026"/>
      <c r="D56" s="1027"/>
      <c r="E56" s="1027"/>
      <c r="F56" s="1027"/>
      <c r="G56" s="1027"/>
      <c r="H56" s="1027"/>
      <c r="I56" s="1027"/>
      <c r="J56" s="1027"/>
      <c r="K56" s="1027"/>
      <c r="L56" s="1028"/>
      <c r="M56" s="670"/>
      <c r="N56" s="284"/>
      <c r="O56" s="1068"/>
      <c r="P56" s="1069"/>
      <c r="Q56" s="1059" t="str">
        <f t="shared" si="0"/>
        <v/>
      </c>
      <c r="R56" s="1060"/>
      <c r="S56" s="53"/>
      <c r="T56" s="503"/>
      <c r="U56" s="672"/>
      <c r="V56" s="672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70"/>
      <c r="N57" s="284"/>
      <c r="O57" s="444"/>
      <c r="P57" s="445"/>
      <c r="Q57" s="1059" t="str">
        <f t="shared" si="0"/>
        <v/>
      </c>
      <c r="R57" s="1060"/>
      <c r="S57" s="53"/>
      <c r="T57" s="503"/>
      <c r="U57" s="672"/>
      <c r="V57" s="672"/>
    </row>
    <row r="58" spans="1:22" customFormat="1" ht="22.5" customHeight="1">
      <c r="A58" s="270"/>
      <c r="B58" s="358"/>
      <c r="C58" s="1026"/>
      <c r="D58" s="1027"/>
      <c r="E58" s="1027"/>
      <c r="F58" s="1027"/>
      <c r="G58" s="1027"/>
      <c r="H58" s="1027"/>
      <c r="I58" s="1027"/>
      <c r="J58" s="1027"/>
      <c r="K58" s="1027"/>
      <c r="L58" s="1028"/>
      <c r="M58" s="670"/>
      <c r="N58" s="284"/>
      <c r="O58" s="1068"/>
      <c r="P58" s="1069"/>
      <c r="Q58" s="1059" t="str">
        <f t="shared" si="0"/>
        <v/>
      </c>
      <c r="R58" s="1060"/>
      <c r="S58" s="53"/>
      <c r="T58" s="503"/>
      <c r="U58" s="672"/>
      <c r="V58" s="672"/>
    </row>
    <row r="59" spans="1:22" customFormat="1" ht="22.5" customHeight="1">
      <c r="A59" s="270"/>
      <c r="B59" s="358"/>
      <c r="C59" s="1026"/>
      <c r="D59" s="1027"/>
      <c r="E59" s="1027"/>
      <c r="F59" s="1027"/>
      <c r="G59" s="1027"/>
      <c r="H59" s="1027"/>
      <c r="I59" s="1027"/>
      <c r="J59" s="1027"/>
      <c r="K59" s="1027"/>
      <c r="L59" s="1028"/>
      <c r="M59" s="670"/>
      <c r="N59" s="284"/>
      <c r="O59" s="1068"/>
      <c r="P59" s="1069"/>
      <c r="Q59" s="1059" t="str">
        <f t="shared" si="0"/>
        <v/>
      </c>
      <c r="R59" s="1060"/>
      <c r="S59" s="53"/>
      <c r="T59" s="503"/>
      <c r="U59" s="672"/>
      <c r="V59" s="672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80"/>
      <c r="V60" s="680"/>
    </row>
    <row r="61" spans="1:22" s="99" customFormat="1" ht="23.25" customHeight="1">
      <c r="A61" s="496"/>
      <c r="B61" s="1056" t="s">
        <v>6</v>
      </c>
      <c r="C61" s="1057"/>
      <c r="D61" s="1057"/>
      <c r="E61" s="1057"/>
      <c r="F61" s="1057"/>
      <c r="G61" s="1057"/>
      <c r="H61" s="1057"/>
      <c r="I61" s="1057"/>
      <c r="J61" s="1057"/>
      <c r="K61" s="1057"/>
      <c r="L61" s="1057"/>
      <c r="M61" s="1057"/>
      <c r="N61" s="1057"/>
      <c r="O61" s="1057"/>
      <c r="P61" s="1057"/>
      <c r="Q61" s="1057"/>
      <c r="R61" s="1057"/>
      <c r="S61" s="1058"/>
      <c r="T61" s="473"/>
      <c r="U61" s="681"/>
      <c r="V61" s="677"/>
    </row>
    <row r="62" spans="1:22" customFormat="1" ht="16.5" customHeight="1">
      <c r="A62" s="270"/>
      <c r="B62" s="111" t="str">
        <f>'3-MCN'!B58</f>
        <v>FAPESP,  MARÇO DE 2014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1080">
        <v>1</v>
      </c>
      <c r="R62" s="1080"/>
      <c r="S62" s="1080"/>
      <c r="T62" s="505"/>
      <c r="U62" s="682"/>
      <c r="V62" s="672"/>
    </row>
    <row r="63" spans="1:22" ht="18">
      <c r="B63" s="409" t="str">
        <f>B6</f>
        <v>4- MATERIAL DE CONSUMO IMPORTADO</v>
      </c>
      <c r="U63" s="683"/>
    </row>
    <row r="64" spans="1:22" s="99" customFormat="1" ht="14.25" customHeight="1">
      <c r="A64" s="496"/>
      <c r="B64" s="1006" t="s">
        <v>1</v>
      </c>
      <c r="C64" s="1082" t="s">
        <v>8</v>
      </c>
      <c r="D64" s="1083"/>
      <c r="E64" s="1083"/>
      <c r="F64" s="1083"/>
      <c r="G64" s="1083"/>
      <c r="H64" s="1083"/>
      <c r="I64" s="1083"/>
      <c r="J64" s="1083"/>
      <c r="K64" s="1083"/>
      <c r="L64" s="1084"/>
      <c r="M64" s="981" t="s">
        <v>80</v>
      </c>
      <c r="N64" s="983" t="s">
        <v>180</v>
      </c>
      <c r="O64" s="1015"/>
      <c r="P64" s="984"/>
      <c r="Q64" s="1011" t="s">
        <v>181</v>
      </c>
      <c r="R64" s="1012"/>
      <c r="S64" s="1088" t="s">
        <v>2</v>
      </c>
      <c r="T64" s="473"/>
      <c r="U64" s="681"/>
      <c r="V64" s="677"/>
    </row>
    <row r="65" spans="1:242" s="99" customFormat="1" ht="17.25" customHeight="1">
      <c r="A65" s="496"/>
      <c r="B65" s="1081"/>
      <c r="C65" s="1085"/>
      <c r="D65" s="1086"/>
      <c r="E65" s="1086"/>
      <c r="F65" s="1086"/>
      <c r="G65" s="1086"/>
      <c r="H65" s="1086"/>
      <c r="I65" s="1086"/>
      <c r="J65" s="1086"/>
      <c r="K65" s="1086"/>
      <c r="L65" s="1087"/>
      <c r="M65" s="1070"/>
      <c r="N65" s="1061"/>
      <c r="O65" s="1062"/>
      <c r="P65" s="1063"/>
      <c r="Q65" s="1064"/>
      <c r="R65" s="1065"/>
      <c r="S65" s="1088"/>
      <c r="T65" s="473"/>
      <c r="U65" s="681"/>
      <c r="V65" s="677"/>
    </row>
    <row r="66" spans="1:242" customFormat="1" ht="22.5" customHeight="1">
      <c r="A66" s="270"/>
      <c r="B66" s="358"/>
      <c r="C66" s="1026"/>
      <c r="D66" s="1027"/>
      <c r="E66" s="1027"/>
      <c r="F66" s="1027"/>
      <c r="G66" s="1027"/>
      <c r="H66" s="1027"/>
      <c r="I66" s="1027"/>
      <c r="J66" s="1027"/>
      <c r="K66" s="1027"/>
      <c r="L66" s="1028"/>
      <c r="M66" s="670"/>
      <c r="N66" s="284"/>
      <c r="O66" s="1068"/>
      <c r="P66" s="1069"/>
      <c r="Q66" s="1059" t="str">
        <f>IF(ISERROR(INDEX($V$22:$V$27,MATCH(M66,$U$22:$U$27,0))*O66),"",INDEX($V$22:$V$27,MATCH(M66,$U$22:$U$27,0))*O66)</f>
        <v/>
      </c>
      <c r="R66" s="1060"/>
      <c r="S66" s="53"/>
      <c r="T66" s="503"/>
      <c r="U66" s="682"/>
      <c r="V66" s="672"/>
      <c r="IG66" s="84"/>
      <c r="IH66" s="21"/>
    </row>
    <row r="67" spans="1:242" customFormat="1" ht="22.5" customHeight="1">
      <c r="A67" s="270"/>
      <c r="B67" s="358"/>
      <c r="C67" s="1026"/>
      <c r="D67" s="1027"/>
      <c r="E67" s="1027"/>
      <c r="F67" s="1027"/>
      <c r="G67" s="1027"/>
      <c r="H67" s="1027"/>
      <c r="I67" s="1027"/>
      <c r="J67" s="1027"/>
      <c r="K67" s="1027"/>
      <c r="L67" s="1028"/>
      <c r="M67" s="670"/>
      <c r="N67" s="284"/>
      <c r="O67" s="1068"/>
      <c r="P67" s="1069"/>
      <c r="Q67" s="1059" t="str">
        <f t="shared" ref="Q67:Q109" si="1">IF(ISERROR(INDEX($V$22:$V$27,MATCH(M67,$U$22:$U$27,0))*O67),"",INDEX($V$22:$V$27,MATCH(M67,$U$22:$U$27,0))*O67)</f>
        <v/>
      </c>
      <c r="R67" s="1060"/>
      <c r="S67" s="53"/>
      <c r="T67" s="503"/>
      <c r="U67" s="682"/>
      <c r="V67" s="672"/>
      <c r="IG67" s="84"/>
      <c r="IH67" s="21"/>
    </row>
    <row r="68" spans="1:242" customFormat="1" ht="22.5" customHeight="1">
      <c r="A68" s="270"/>
      <c r="B68" s="358"/>
      <c r="C68" s="1026"/>
      <c r="D68" s="1027"/>
      <c r="E68" s="1027"/>
      <c r="F68" s="1027"/>
      <c r="G68" s="1027"/>
      <c r="H68" s="1027"/>
      <c r="I68" s="1027"/>
      <c r="J68" s="1027"/>
      <c r="K68" s="1027"/>
      <c r="L68" s="1028"/>
      <c r="M68" s="670"/>
      <c r="N68" s="284"/>
      <c r="O68" s="1068"/>
      <c r="P68" s="1069"/>
      <c r="Q68" s="1059" t="str">
        <f t="shared" si="1"/>
        <v/>
      </c>
      <c r="R68" s="1060"/>
      <c r="S68" s="53"/>
      <c r="T68" s="503"/>
      <c r="U68" s="682"/>
      <c r="V68" s="672"/>
      <c r="IG68" s="84"/>
      <c r="IH68" s="21"/>
    </row>
    <row r="69" spans="1:242" customFormat="1" ht="22.5" customHeight="1">
      <c r="A69" s="270"/>
      <c r="B69" s="358"/>
      <c r="C69" s="1026"/>
      <c r="D69" s="1027"/>
      <c r="E69" s="1027"/>
      <c r="F69" s="1027"/>
      <c r="G69" s="1027"/>
      <c r="H69" s="1027"/>
      <c r="I69" s="1027"/>
      <c r="J69" s="1027"/>
      <c r="K69" s="1027"/>
      <c r="L69" s="1028"/>
      <c r="M69" s="670"/>
      <c r="N69" s="284"/>
      <c r="O69" s="1068"/>
      <c r="P69" s="1069"/>
      <c r="Q69" s="1059" t="str">
        <f t="shared" si="1"/>
        <v/>
      </c>
      <c r="R69" s="1060"/>
      <c r="S69" s="53"/>
      <c r="T69" s="503"/>
      <c r="U69" s="682"/>
      <c r="V69" s="672"/>
      <c r="IG69" s="84"/>
      <c r="IH69" s="21"/>
    </row>
    <row r="70" spans="1:242" customFormat="1" ht="22.5" customHeight="1">
      <c r="A70" s="270"/>
      <c r="B70" s="358"/>
      <c r="C70" s="1026"/>
      <c r="D70" s="1027"/>
      <c r="E70" s="1027"/>
      <c r="F70" s="1027"/>
      <c r="G70" s="1027"/>
      <c r="H70" s="1027"/>
      <c r="I70" s="1027"/>
      <c r="J70" s="1027"/>
      <c r="K70" s="1027"/>
      <c r="L70" s="1028"/>
      <c r="M70" s="670"/>
      <c r="N70" s="284"/>
      <c r="O70" s="1068"/>
      <c r="P70" s="1069"/>
      <c r="Q70" s="1059" t="str">
        <f t="shared" si="1"/>
        <v/>
      </c>
      <c r="R70" s="1060"/>
      <c r="S70" s="53"/>
      <c r="T70" s="503"/>
      <c r="U70" s="682"/>
      <c r="V70" s="672"/>
      <c r="IG70" s="84"/>
      <c r="IH70" s="21"/>
    </row>
    <row r="71" spans="1:242" customFormat="1" ht="22.5" customHeight="1">
      <c r="A71" s="270"/>
      <c r="B71" s="358"/>
      <c r="C71" s="1026"/>
      <c r="D71" s="1027"/>
      <c r="E71" s="1027"/>
      <c r="F71" s="1027"/>
      <c r="G71" s="1027"/>
      <c r="H71" s="1027"/>
      <c r="I71" s="1027"/>
      <c r="J71" s="1027"/>
      <c r="K71" s="1027"/>
      <c r="L71" s="1028"/>
      <c r="M71" s="670"/>
      <c r="N71" s="284"/>
      <c r="O71" s="1068"/>
      <c r="P71" s="1069"/>
      <c r="Q71" s="1059" t="str">
        <f t="shared" si="1"/>
        <v/>
      </c>
      <c r="R71" s="1060"/>
      <c r="S71" s="53"/>
      <c r="T71" s="503"/>
      <c r="U71" s="672"/>
      <c r="V71" s="672"/>
      <c r="IG71" s="84"/>
      <c r="IH71" s="21"/>
    </row>
    <row r="72" spans="1:242" customFormat="1" ht="22.5" customHeight="1">
      <c r="A72" s="270"/>
      <c r="B72" s="358"/>
      <c r="C72" s="1026"/>
      <c r="D72" s="1027"/>
      <c r="E72" s="1027"/>
      <c r="F72" s="1027"/>
      <c r="G72" s="1027"/>
      <c r="H72" s="1027"/>
      <c r="I72" s="1027"/>
      <c r="J72" s="1027"/>
      <c r="K72" s="1027"/>
      <c r="L72" s="1028"/>
      <c r="M72" s="670"/>
      <c r="N72" s="284"/>
      <c r="O72" s="1068"/>
      <c r="P72" s="1069"/>
      <c r="Q72" s="1059" t="str">
        <f t="shared" si="1"/>
        <v/>
      </c>
      <c r="R72" s="1060"/>
      <c r="S72" s="53"/>
      <c r="T72" s="503"/>
      <c r="U72" s="672"/>
      <c r="V72" s="672"/>
      <c r="IG72" s="21"/>
      <c r="IH72" s="21"/>
    </row>
    <row r="73" spans="1:242" customFormat="1" ht="22.5" customHeight="1">
      <c r="A73" s="270"/>
      <c r="B73" s="358"/>
      <c r="C73" s="1026"/>
      <c r="D73" s="1027"/>
      <c r="E73" s="1027"/>
      <c r="F73" s="1027"/>
      <c r="G73" s="1027"/>
      <c r="H73" s="1027"/>
      <c r="I73" s="1027"/>
      <c r="J73" s="1027"/>
      <c r="K73" s="1027"/>
      <c r="L73" s="1028"/>
      <c r="M73" s="670"/>
      <c r="N73" s="284"/>
      <c r="O73" s="1068"/>
      <c r="P73" s="1069"/>
      <c r="Q73" s="1059" t="str">
        <f t="shared" si="1"/>
        <v/>
      </c>
      <c r="R73" s="1060"/>
      <c r="S73" s="53"/>
      <c r="T73" s="503"/>
      <c r="U73" s="672"/>
      <c r="V73" s="672"/>
      <c r="IG73" s="21"/>
      <c r="IH73" s="21"/>
    </row>
    <row r="74" spans="1:242" customFormat="1" ht="22.5" customHeight="1">
      <c r="A74" s="270"/>
      <c r="B74" s="358"/>
      <c r="C74" s="1026"/>
      <c r="D74" s="1027"/>
      <c r="E74" s="1027"/>
      <c r="F74" s="1027"/>
      <c r="G74" s="1027"/>
      <c r="H74" s="1027"/>
      <c r="I74" s="1027"/>
      <c r="J74" s="1027"/>
      <c r="K74" s="1027"/>
      <c r="L74" s="1028"/>
      <c r="M74" s="670"/>
      <c r="N74" s="284"/>
      <c r="O74" s="1068"/>
      <c r="P74" s="1069"/>
      <c r="Q74" s="1059" t="str">
        <f t="shared" si="1"/>
        <v/>
      </c>
      <c r="R74" s="1060"/>
      <c r="S74" s="53"/>
      <c r="T74" s="503"/>
      <c r="U74" s="672"/>
      <c r="V74" s="672"/>
    </row>
    <row r="75" spans="1:242" customFormat="1" ht="22.5" customHeight="1">
      <c r="A75" s="270"/>
      <c r="B75" s="358"/>
      <c r="C75" s="1026"/>
      <c r="D75" s="1027"/>
      <c r="E75" s="1027"/>
      <c r="F75" s="1027"/>
      <c r="G75" s="1027"/>
      <c r="H75" s="1027"/>
      <c r="I75" s="1027"/>
      <c r="J75" s="1027"/>
      <c r="K75" s="1027"/>
      <c r="L75" s="1028"/>
      <c r="M75" s="670"/>
      <c r="N75" s="284"/>
      <c r="O75" s="1068"/>
      <c r="P75" s="1069"/>
      <c r="Q75" s="1059" t="str">
        <f t="shared" si="1"/>
        <v/>
      </c>
      <c r="R75" s="1060"/>
      <c r="S75" s="53"/>
      <c r="T75" s="503"/>
      <c r="U75" s="672"/>
      <c r="V75" s="672"/>
    </row>
    <row r="76" spans="1:242" customFormat="1" ht="22.5" customHeight="1">
      <c r="A76" s="270"/>
      <c r="B76" s="358"/>
      <c r="C76" s="1026"/>
      <c r="D76" s="1027"/>
      <c r="E76" s="1027"/>
      <c r="F76" s="1027"/>
      <c r="G76" s="1027"/>
      <c r="H76" s="1027"/>
      <c r="I76" s="1027"/>
      <c r="J76" s="1027"/>
      <c r="K76" s="1027"/>
      <c r="L76" s="1028"/>
      <c r="M76" s="670"/>
      <c r="N76" s="284"/>
      <c r="O76" s="1068"/>
      <c r="P76" s="1069"/>
      <c r="Q76" s="1059" t="str">
        <f t="shared" si="1"/>
        <v/>
      </c>
      <c r="R76" s="1060"/>
      <c r="S76" s="53"/>
      <c r="T76" s="503"/>
      <c r="U76" s="672"/>
      <c r="V76" s="672"/>
    </row>
    <row r="77" spans="1:242" customFormat="1" ht="22.5" customHeight="1">
      <c r="A77" s="270"/>
      <c r="B77" s="358"/>
      <c r="C77" s="1026"/>
      <c r="D77" s="1027"/>
      <c r="E77" s="1027"/>
      <c r="F77" s="1027"/>
      <c r="G77" s="1027"/>
      <c r="H77" s="1027"/>
      <c r="I77" s="1027"/>
      <c r="J77" s="1027"/>
      <c r="K77" s="1027"/>
      <c r="L77" s="1028"/>
      <c r="M77" s="670"/>
      <c r="N77" s="284"/>
      <c r="O77" s="1068"/>
      <c r="P77" s="1069"/>
      <c r="Q77" s="1059" t="str">
        <f t="shared" si="1"/>
        <v/>
      </c>
      <c r="R77" s="1060"/>
      <c r="S77" s="53"/>
      <c r="T77" s="503"/>
      <c r="U77" s="672"/>
      <c r="V77" s="672"/>
    </row>
    <row r="78" spans="1:242" customFormat="1" ht="22.5" customHeight="1">
      <c r="A78" s="270"/>
      <c r="B78" s="358"/>
      <c r="C78" s="1026"/>
      <c r="D78" s="1027"/>
      <c r="E78" s="1027"/>
      <c r="F78" s="1027"/>
      <c r="G78" s="1027"/>
      <c r="H78" s="1027"/>
      <c r="I78" s="1027"/>
      <c r="J78" s="1027"/>
      <c r="K78" s="1027"/>
      <c r="L78" s="1028"/>
      <c r="M78" s="670"/>
      <c r="N78" s="284"/>
      <c r="O78" s="1068"/>
      <c r="P78" s="1069"/>
      <c r="Q78" s="1059" t="str">
        <f t="shared" si="1"/>
        <v/>
      </c>
      <c r="R78" s="1060"/>
      <c r="S78" s="53"/>
      <c r="T78" s="503"/>
      <c r="U78" s="672"/>
      <c r="V78" s="672"/>
    </row>
    <row r="79" spans="1:242" customFormat="1" ht="22.5" customHeight="1">
      <c r="A79" s="270"/>
      <c r="B79" s="358"/>
      <c r="C79" s="1026"/>
      <c r="D79" s="1027"/>
      <c r="E79" s="1027"/>
      <c r="F79" s="1027"/>
      <c r="G79" s="1027"/>
      <c r="H79" s="1027"/>
      <c r="I79" s="1027"/>
      <c r="J79" s="1027"/>
      <c r="K79" s="1027"/>
      <c r="L79" s="1028"/>
      <c r="M79" s="670"/>
      <c r="N79" s="284"/>
      <c r="O79" s="1068"/>
      <c r="P79" s="1069"/>
      <c r="Q79" s="1059" t="str">
        <f t="shared" si="1"/>
        <v/>
      </c>
      <c r="R79" s="1060"/>
      <c r="S79" s="53"/>
      <c r="T79" s="503"/>
      <c r="U79" s="672"/>
      <c r="V79" s="672"/>
    </row>
    <row r="80" spans="1:242" customFormat="1" ht="22.5" customHeight="1">
      <c r="A80" s="270"/>
      <c r="B80" s="358"/>
      <c r="C80" s="1026"/>
      <c r="D80" s="1027"/>
      <c r="E80" s="1027"/>
      <c r="F80" s="1027"/>
      <c r="G80" s="1027"/>
      <c r="H80" s="1027"/>
      <c r="I80" s="1027"/>
      <c r="J80" s="1027"/>
      <c r="K80" s="1027"/>
      <c r="L80" s="1028"/>
      <c r="M80" s="670"/>
      <c r="N80" s="284"/>
      <c r="O80" s="1068"/>
      <c r="P80" s="1069"/>
      <c r="Q80" s="1059" t="str">
        <f t="shared" si="1"/>
        <v/>
      </c>
      <c r="R80" s="1060"/>
      <c r="S80" s="53"/>
      <c r="T80" s="503"/>
      <c r="U80" s="672"/>
      <c r="V80" s="672"/>
    </row>
    <row r="81" spans="1:242" customFormat="1" ht="22.5" customHeight="1">
      <c r="A81" s="270"/>
      <c r="B81" s="358"/>
      <c r="C81" s="1026"/>
      <c r="D81" s="1027"/>
      <c r="E81" s="1027"/>
      <c r="F81" s="1027"/>
      <c r="G81" s="1027"/>
      <c r="H81" s="1027"/>
      <c r="I81" s="1027"/>
      <c r="J81" s="1027"/>
      <c r="K81" s="1027"/>
      <c r="L81" s="1028"/>
      <c r="M81" s="670"/>
      <c r="N81" s="284"/>
      <c r="O81" s="1068"/>
      <c r="P81" s="1069"/>
      <c r="Q81" s="1059" t="str">
        <f t="shared" si="1"/>
        <v/>
      </c>
      <c r="R81" s="1060"/>
      <c r="S81" s="53"/>
      <c r="T81" s="503"/>
      <c r="U81" s="672"/>
      <c r="V81" s="672"/>
      <c r="IG81" s="21"/>
      <c r="IH81" s="21"/>
    </row>
    <row r="82" spans="1:242" customFormat="1" ht="22.5" customHeight="1">
      <c r="A82" s="270"/>
      <c r="B82" s="358"/>
      <c r="C82" s="1026"/>
      <c r="D82" s="1027"/>
      <c r="E82" s="1027"/>
      <c r="F82" s="1027"/>
      <c r="G82" s="1027"/>
      <c r="H82" s="1027"/>
      <c r="I82" s="1027"/>
      <c r="J82" s="1027"/>
      <c r="K82" s="1027"/>
      <c r="L82" s="1028"/>
      <c r="M82" s="670"/>
      <c r="N82" s="284"/>
      <c r="O82" s="1068"/>
      <c r="P82" s="1069"/>
      <c r="Q82" s="1059" t="str">
        <f t="shared" si="1"/>
        <v/>
      </c>
      <c r="R82" s="1060"/>
      <c r="S82" s="53"/>
      <c r="T82" s="503"/>
      <c r="U82" s="672"/>
      <c r="V82" s="672"/>
    </row>
    <row r="83" spans="1:242" customFormat="1" ht="22.5" customHeight="1">
      <c r="A83" s="270"/>
      <c r="B83" s="358"/>
      <c r="C83" s="1026"/>
      <c r="D83" s="1027"/>
      <c r="E83" s="1027"/>
      <c r="F83" s="1027"/>
      <c r="G83" s="1027"/>
      <c r="H83" s="1027"/>
      <c r="I83" s="1027"/>
      <c r="J83" s="1027"/>
      <c r="K83" s="1027"/>
      <c r="L83" s="1028"/>
      <c r="M83" s="670"/>
      <c r="N83" s="284"/>
      <c r="O83" s="1068"/>
      <c r="P83" s="1069"/>
      <c r="Q83" s="1059" t="str">
        <f t="shared" si="1"/>
        <v/>
      </c>
      <c r="R83" s="1060"/>
      <c r="S83" s="53"/>
      <c r="T83" s="503"/>
      <c r="U83" s="672"/>
      <c r="V83" s="672"/>
    </row>
    <row r="84" spans="1:242" customFormat="1" ht="22.5" customHeight="1">
      <c r="A84" s="270"/>
      <c r="B84" s="358"/>
      <c r="C84" s="1026"/>
      <c r="D84" s="1027"/>
      <c r="E84" s="1027"/>
      <c r="F84" s="1027"/>
      <c r="G84" s="1027"/>
      <c r="H84" s="1027"/>
      <c r="I84" s="1027"/>
      <c r="J84" s="1027"/>
      <c r="K84" s="1027"/>
      <c r="L84" s="1028"/>
      <c r="M84" s="670"/>
      <c r="N84" s="284"/>
      <c r="O84" s="1068"/>
      <c r="P84" s="1069"/>
      <c r="Q84" s="1059" t="str">
        <f t="shared" si="1"/>
        <v/>
      </c>
      <c r="R84" s="1060"/>
      <c r="S84" s="53"/>
      <c r="T84" s="503"/>
      <c r="U84" s="672"/>
      <c r="V84" s="672"/>
    </row>
    <row r="85" spans="1:242" customFormat="1" ht="22.5" customHeight="1">
      <c r="A85" s="270"/>
      <c r="B85" s="358"/>
      <c r="C85" s="1026"/>
      <c r="D85" s="1027"/>
      <c r="E85" s="1027"/>
      <c r="F85" s="1027"/>
      <c r="G85" s="1027"/>
      <c r="H85" s="1027"/>
      <c r="I85" s="1027"/>
      <c r="J85" s="1027"/>
      <c r="K85" s="1027"/>
      <c r="L85" s="1028"/>
      <c r="M85" s="670"/>
      <c r="N85" s="284"/>
      <c r="O85" s="1068"/>
      <c r="P85" s="1069"/>
      <c r="Q85" s="1059" t="str">
        <f t="shared" si="1"/>
        <v/>
      </c>
      <c r="R85" s="1060"/>
      <c r="S85" s="53"/>
      <c r="T85" s="503"/>
      <c r="U85" s="672"/>
      <c r="V85" s="672"/>
    </row>
    <row r="86" spans="1:242" customFormat="1" ht="22.5" customHeight="1">
      <c r="A86" s="270"/>
      <c r="B86" s="358"/>
      <c r="C86" s="1026"/>
      <c r="D86" s="1027"/>
      <c r="E86" s="1027"/>
      <c r="F86" s="1027"/>
      <c r="G86" s="1027"/>
      <c r="H86" s="1027"/>
      <c r="I86" s="1027"/>
      <c r="J86" s="1027"/>
      <c r="K86" s="1027"/>
      <c r="L86" s="1028"/>
      <c r="M86" s="670"/>
      <c r="N86" s="284"/>
      <c r="O86" s="1068"/>
      <c r="P86" s="1069"/>
      <c r="Q86" s="1059" t="str">
        <f t="shared" si="1"/>
        <v/>
      </c>
      <c r="R86" s="1060"/>
      <c r="S86" s="53"/>
      <c r="T86" s="503"/>
      <c r="U86" s="672"/>
      <c r="V86" s="672"/>
    </row>
    <row r="87" spans="1:242" customFormat="1" ht="22.5" customHeight="1">
      <c r="A87" s="270"/>
      <c r="B87" s="358"/>
      <c r="C87" s="1026"/>
      <c r="D87" s="1027"/>
      <c r="E87" s="1027"/>
      <c r="F87" s="1027"/>
      <c r="G87" s="1027"/>
      <c r="H87" s="1027"/>
      <c r="I87" s="1027"/>
      <c r="J87" s="1027"/>
      <c r="K87" s="1027"/>
      <c r="L87" s="1028"/>
      <c r="M87" s="670"/>
      <c r="N87" s="284"/>
      <c r="O87" s="1068"/>
      <c r="P87" s="1069"/>
      <c r="Q87" s="1059" t="str">
        <f t="shared" si="1"/>
        <v/>
      </c>
      <c r="R87" s="1060"/>
      <c r="S87" s="53"/>
      <c r="T87" s="503"/>
      <c r="U87" s="672"/>
      <c r="V87" s="672"/>
    </row>
    <row r="88" spans="1:242" customFormat="1" ht="22.5" customHeight="1">
      <c r="A88" s="270"/>
      <c r="B88" s="358"/>
      <c r="C88" s="1026"/>
      <c r="D88" s="1027"/>
      <c r="E88" s="1027"/>
      <c r="F88" s="1027"/>
      <c r="G88" s="1027"/>
      <c r="H88" s="1027"/>
      <c r="I88" s="1027"/>
      <c r="J88" s="1027"/>
      <c r="K88" s="1027"/>
      <c r="L88" s="1028"/>
      <c r="M88" s="670"/>
      <c r="N88" s="284"/>
      <c r="O88" s="1068"/>
      <c r="P88" s="1069"/>
      <c r="Q88" s="1059" t="str">
        <f t="shared" si="1"/>
        <v/>
      </c>
      <c r="R88" s="1060"/>
      <c r="S88" s="53"/>
      <c r="T88" s="503"/>
      <c r="U88" s="672"/>
      <c r="V88" s="672"/>
    </row>
    <row r="89" spans="1:242" s="342" customFormat="1" ht="22.5" customHeight="1">
      <c r="A89" s="270"/>
      <c r="B89" s="358"/>
      <c r="C89" s="1026"/>
      <c r="D89" s="1027"/>
      <c r="E89" s="1027"/>
      <c r="F89" s="1027"/>
      <c r="G89" s="1027"/>
      <c r="H89" s="1027"/>
      <c r="I89" s="1027"/>
      <c r="J89" s="1027"/>
      <c r="K89" s="1027"/>
      <c r="L89" s="1028"/>
      <c r="M89" s="670"/>
      <c r="N89" s="284"/>
      <c r="O89" s="1068"/>
      <c r="P89" s="1069"/>
      <c r="Q89" s="1059" t="str">
        <f t="shared" si="1"/>
        <v/>
      </c>
      <c r="R89" s="1060"/>
      <c r="S89" s="53"/>
      <c r="T89" s="503"/>
      <c r="U89" s="682"/>
      <c r="V89" s="672"/>
      <c r="IG89" s="84"/>
      <c r="IH89" s="21"/>
    </row>
    <row r="90" spans="1:242" s="342" customFormat="1" ht="22.5" customHeight="1">
      <c r="A90" s="270"/>
      <c r="B90" s="358"/>
      <c r="C90" s="1026"/>
      <c r="D90" s="1027"/>
      <c r="E90" s="1027"/>
      <c r="F90" s="1027"/>
      <c r="G90" s="1027"/>
      <c r="H90" s="1027"/>
      <c r="I90" s="1027"/>
      <c r="J90" s="1027"/>
      <c r="K90" s="1027"/>
      <c r="L90" s="1028"/>
      <c r="M90" s="670"/>
      <c r="N90" s="284"/>
      <c r="O90" s="1068"/>
      <c r="P90" s="1069"/>
      <c r="Q90" s="1059" t="str">
        <f t="shared" si="1"/>
        <v/>
      </c>
      <c r="R90" s="1060"/>
      <c r="S90" s="53"/>
      <c r="T90" s="503"/>
      <c r="U90" s="682"/>
      <c r="V90" s="672"/>
      <c r="IG90" s="84"/>
      <c r="IH90" s="21"/>
    </row>
    <row r="91" spans="1:242" s="342" customFormat="1" ht="22.5" customHeight="1">
      <c r="A91" s="270"/>
      <c r="B91" s="358"/>
      <c r="C91" s="1026"/>
      <c r="D91" s="1027"/>
      <c r="E91" s="1027"/>
      <c r="F91" s="1027"/>
      <c r="G91" s="1027"/>
      <c r="H91" s="1027"/>
      <c r="I91" s="1027"/>
      <c r="J91" s="1027"/>
      <c r="K91" s="1027"/>
      <c r="L91" s="1028"/>
      <c r="M91" s="670"/>
      <c r="N91" s="284"/>
      <c r="O91" s="1068"/>
      <c r="P91" s="1069"/>
      <c r="Q91" s="1059" t="str">
        <f t="shared" si="1"/>
        <v/>
      </c>
      <c r="R91" s="1060"/>
      <c r="S91" s="53"/>
      <c r="T91" s="503"/>
      <c r="U91" s="682"/>
      <c r="V91" s="672"/>
      <c r="IG91" s="84"/>
      <c r="IH91" s="21"/>
    </row>
    <row r="92" spans="1:242" s="342" customFormat="1" ht="22.5" customHeight="1">
      <c r="A92" s="270"/>
      <c r="B92" s="358"/>
      <c r="C92" s="1026"/>
      <c r="D92" s="1027"/>
      <c r="E92" s="1027"/>
      <c r="F92" s="1027"/>
      <c r="G92" s="1027"/>
      <c r="H92" s="1027"/>
      <c r="I92" s="1027"/>
      <c r="J92" s="1027"/>
      <c r="K92" s="1027"/>
      <c r="L92" s="1028"/>
      <c r="M92" s="670"/>
      <c r="N92" s="284"/>
      <c r="O92" s="1068"/>
      <c r="P92" s="1069"/>
      <c r="Q92" s="1059" t="str">
        <f t="shared" si="1"/>
        <v/>
      </c>
      <c r="R92" s="1060"/>
      <c r="S92" s="53"/>
      <c r="T92" s="503"/>
      <c r="U92" s="682"/>
      <c r="V92" s="672"/>
      <c r="IG92" s="84"/>
      <c r="IH92" s="21"/>
    </row>
    <row r="93" spans="1:242" s="342" customFormat="1" ht="22.5" customHeight="1">
      <c r="A93" s="270"/>
      <c r="B93" s="358"/>
      <c r="C93" s="1026"/>
      <c r="D93" s="1027"/>
      <c r="E93" s="1027"/>
      <c r="F93" s="1027"/>
      <c r="G93" s="1027"/>
      <c r="H93" s="1027"/>
      <c r="I93" s="1027"/>
      <c r="J93" s="1027"/>
      <c r="K93" s="1027"/>
      <c r="L93" s="1028"/>
      <c r="M93" s="670"/>
      <c r="N93" s="284"/>
      <c r="O93" s="1068"/>
      <c r="P93" s="1069"/>
      <c r="Q93" s="1059" t="str">
        <f t="shared" si="1"/>
        <v/>
      </c>
      <c r="R93" s="1060"/>
      <c r="S93" s="53"/>
      <c r="T93" s="503"/>
      <c r="U93" s="682"/>
      <c r="V93" s="672"/>
      <c r="IG93" s="84"/>
      <c r="IH93" s="21"/>
    </row>
    <row r="94" spans="1:242" s="342" customFormat="1" ht="22.5" customHeight="1">
      <c r="A94" s="270"/>
      <c r="B94" s="358"/>
      <c r="C94" s="1026"/>
      <c r="D94" s="1027"/>
      <c r="E94" s="1027"/>
      <c r="F94" s="1027"/>
      <c r="G94" s="1027"/>
      <c r="H94" s="1027"/>
      <c r="I94" s="1027"/>
      <c r="J94" s="1027"/>
      <c r="K94" s="1027"/>
      <c r="L94" s="1028"/>
      <c r="M94" s="670"/>
      <c r="N94" s="284"/>
      <c r="O94" s="1068"/>
      <c r="P94" s="1069"/>
      <c r="Q94" s="1059" t="str">
        <f t="shared" si="1"/>
        <v/>
      </c>
      <c r="R94" s="1060"/>
      <c r="S94" s="53"/>
      <c r="T94" s="503"/>
      <c r="U94" s="672"/>
      <c r="V94" s="672"/>
      <c r="IG94" s="84"/>
      <c r="IH94" s="21"/>
    </row>
    <row r="95" spans="1:242" s="342" customFormat="1" ht="22.5" customHeight="1">
      <c r="A95" s="270"/>
      <c r="B95" s="358"/>
      <c r="C95" s="1026"/>
      <c r="D95" s="1027"/>
      <c r="E95" s="1027"/>
      <c r="F95" s="1027"/>
      <c r="G95" s="1027"/>
      <c r="H95" s="1027"/>
      <c r="I95" s="1027"/>
      <c r="J95" s="1027"/>
      <c r="K95" s="1027"/>
      <c r="L95" s="1028"/>
      <c r="M95" s="670"/>
      <c r="N95" s="284"/>
      <c r="O95" s="1068"/>
      <c r="P95" s="1069"/>
      <c r="Q95" s="1059" t="str">
        <f t="shared" si="1"/>
        <v/>
      </c>
      <c r="R95" s="1060"/>
      <c r="S95" s="53"/>
      <c r="T95" s="503"/>
      <c r="U95" s="672"/>
      <c r="V95" s="672"/>
      <c r="IG95" s="21"/>
      <c r="IH95" s="21"/>
    </row>
    <row r="96" spans="1:242" s="342" customFormat="1" ht="22.5" customHeight="1">
      <c r="A96" s="270"/>
      <c r="B96" s="358"/>
      <c r="C96" s="1026"/>
      <c r="D96" s="1027"/>
      <c r="E96" s="1027"/>
      <c r="F96" s="1027"/>
      <c r="G96" s="1027"/>
      <c r="H96" s="1027"/>
      <c r="I96" s="1027"/>
      <c r="J96" s="1027"/>
      <c r="K96" s="1027"/>
      <c r="L96" s="1028"/>
      <c r="M96" s="670"/>
      <c r="N96" s="284"/>
      <c r="O96" s="1068"/>
      <c r="P96" s="1069"/>
      <c r="Q96" s="1059" t="str">
        <f t="shared" si="1"/>
        <v/>
      </c>
      <c r="R96" s="1060"/>
      <c r="S96" s="53"/>
      <c r="T96" s="503"/>
      <c r="U96" s="672"/>
      <c r="V96" s="672"/>
      <c r="IG96" s="21"/>
      <c r="IH96" s="21"/>
    </row>
    <row r="97" spans="1:242" s="342" customFormat="1" ht="22.5" customHeight="1">
      <c r="A97" s="270"/>
      <c r="B97" s="358"/>
      <c r="C97" s="1026"/>
      <c r="D97" s="1027"/>
      <c r="E97" s="1027"/>
      <c r="F97" s="1027"/>
      <c r="G97" s="1027"/>
      <c r="H97" s="1027"/>
      <c r="I97" s="1027"/>
      <c r="J97" s="1027"/>
      <c r="K97" s="1027"/>
      <c r="L97" s="1028"/>
      <c r="M97" s="670"/>
      <c r="N97" s="284"/>
      <c r="O97" s="1068"/>
      <c r="P97" s="1069"/>
      <c r="Q97" s="1059" t="str">
        <f t="shared" si="1"/>
        <v/>
      </c>
      <c r="R97" s="1060"/>
      <c r="S97" s="53"/>
      <c r="T97" s="503"/>
      <c r="U97" s="672"/>
      <c r="V97" s="672"/>
    </row>
    <row r="98" spans="1:242" s="342" customFormat="1" ht="22.5" customHeight="1">
      <c r="A98" s="270"/>
      <c r="B98" s="358"/>
      <c r="C98" s="1026"/>
      <c r="D98" s="1027"/>
      <c r="E98" s="1027"/>
      <c r="F98" s="1027"/>
      <c r="G98" s="1027"/>
      <c r="H98" s="1027"/>
      <c r="I98" s="1027"/>
      <c r="J98" s="1027"/>
      <c r="K98" s="1027"/>
      <c r="L98" s="1028"/>
      <c r="M98" s="670"/>
      <c r="N98" s="284"/>
      <c r="O98" s="1068"/>
      <c r="P98" s="1069"/>
      <c r="Q98" s="1059" t="str">
        <f t="shared" si="1"/>
        <v/>
      </c>
      <c r="R98" s="1060"/>
      <c r="S98" s="53"/>
      <c r="T98" s="503"/>
      <c r="U98" s="672"/>
      <c r="V98" s="672"/>
    </row>
    <row r="99" spans="1:242" s="342" customFormat="1" ht="22.5" customHeight="1">
      <c r="A99" s="270"/>
      <c r="B99" s="358"/>
      <c r="C99" s="1026"/>
      <c r="D99" s="1027"/>
      <c r="E99" s="1027"/>
      <c r="F99" s="1027"/>
      <c r="G99" s="1027"/>
      <c r="H99" s="1027"/>
      <c r="I99" s="1027"/>
      <c r="J99" s="1027"/>
      <c r="K99" s="1027"/>
      <c r="L99" s="1028"/>
      <c r="M99" s="670"/>
      <c r="N99" s="284"/>
      <c r="O99" s="1068"/>
      <c r="P99" s="1069"/>
      <c r="Q99" s="1059" t="str">
        <f t="shared" si="1"/>
        <v/>
      </c>
      <c r="R99" s="1060"/>
      <c r="S99" s="53"/>
      <c r="T99" s="503"/>
      <c r="U99" s="672"/>
      <c r="V99" s="672"/>
    </row>
    <row r="100" spans="1:242" s="342" customFormat="1" ht="22.5" customHeight="1">
      <c r="A100" s="270"/>
      <c r="B100" s="358"/>
      <c r="C100" s="1026"/>
      <c r="D100" s="1027"/>
      <c r="E100" s="1027"/>
      <c r="F100" s="1027"/>
      <c r="G100" s="1027"/>
      <c r="H100" s="1027"/>
      <c r="I100" s="1027"/>
      <c r="J100" s="1027"/>
      <c r="K100" s="1027"/>
      <c r="L100" s="1028"/>
      <c r="M100" s="670"/>
      <c r="N100" s="284"/>
      <c r="O100" s="1068"/>
      <c r="P100" s="1069"/>
      <c r="Q100" s="1059" t="str">
        <f t="shared" si="1"/>
        <v/>
      </c>
      <c r="R100" s="1060"/>
      <c r="S100" s="53"/>
      <c r="T100" s="503"/>
      <c r="U100" s="672"/>
      <c r="V100" s="672"/>
    </row>
    <row r="101" spans="1:242" s="342" customFormat="1" ht="22.5" customHeight="1">
      <c r="A101" s="270"/>
      <c r="B101" s="358"/>
      <c r="C101" s="1026"/>
      <c r="D101" s="1027"/>
      <c r="E101" s="1027"/>
      <c r="F101" s="1027"/>
      <c r="G101" s="1027"/>
      <c r="H101" s="1027"/>
      <c r="I101" s="1027"/>
      <c r="J101" s="1027"/>
      <c r="K101" s="1027"/>
      <c r="L101" s="1028"/>
      <c r="M101" s="670"/>
      <c r="N101" s="284"/>
      <c r="O101" s="1068"/>
      <c r="P101" s="1069"/>
      <c r="Q101" s="1059" t="str">
        <f t="shared" si="1"/>
        <v/>
      </c>
      <c r="R101" s="1060"/>
      <c r="S101" s="53"/>
      <c r="T101" s="503"/>
      <c r="U101" s="672"/>
      <c r="V101" s="672"/>
    </row>
    <row r="102" spans="1:242" s="342" customFormat="1" ht="22.5" customHeight="1">
      <c r="A102" s="270"/>
      <c r="B102" s="358"/>
      <c r="C102" s="1026"/>
      <c r="D102" s="1027"/>
      <c r="E102" s="1027"/>
      <c r="F102" s="1027"/>
      <c r="G102" s="1027"/>
      <c r="H102" s="1027"/>
      <c r="I102" s="1027"/>
      <c r="J102" s="1027"/>
      <c r="K102" s="1027"/>
      <c r="L102" s="1028"/>
      <c r="M102" s="670"/>
      <c r="N102" s="284"/>
      <c r="O102" s="1068"/>
      <c r="P102" s="1069"/>
      <c r="Q102" s="1059" t="str">
        <f t="shared" si="1"/>
        <v/>
      </c>
      <c r="R102" s="1060"/>
      <c r="S102" s="53"/>
      <c r="T102" s="503"/>
      <c r="U102" s="672"/>
      <c r="V102" s="672"/>
      <c r="IG102" s="21"/>
      <c r="IH102" s="21"/>
    </row>
    <row r="103" spans="1:242" s="342" customFormat="1" ht="22.5" customHeight="1">
      <c r="A103" s="270"/>
      <c r="B103" s="358"/>
      <c r="C103" s="1026"/>
      <c r="D103" s="1027"/>
      <c r="E103" s="1027"/>
      <c r="F103" s="1027"/>
      <c r="G103" s="1027"/>
      <c r="H103" s="1027"/>
      <c r="I103" s="1027"/>
      <c r="J103" s="1027"/>
      <c r="K103" s="1027"/>
      <c r="L103" s="1028"/>
      <c r="M103" s="670"/>
      <c r="N103" s="284"/>
      <c r="O103" s="1068"/>
      <c r="P103" s="1069"/>
      <c r="Q103" s="1059" t="str">
        <f t="shared" si="1"/>
        <v/>
      </c>
      <c r="R103" s="1060"/>
      <c r="S103" s="53"/>
      <c r="T103" s="503"/>
      <c r="U103" s="672"/>
      <c r="V103" s="672"/>
    </row>
    <row r="104" spans="1:242" s="342" customFormat="1" ht="22.5" customHeight="1">
      <c r="A104" s="270"/>
      <c r="B104" s="358"/>
      <c r="C104" s="1026"/>
      <c r="D104" s="1027"/>
      <c r="E104" s="1027"/>
      <c r="F104" s="1027"/>
      <c r="G104" s="1027"/>
      <c r="H104" s="1027"/>
      <c r="I104" s="1027"/>
      <c r="J104" s="1027"/>
      <c r="K104" s="1027"/>
      <c r="L104" s="1028"/>
      <c r="M104" s="670"/>
      <c r="N104" s="284"/>
      <c r="O104" s="1068"/>
      <c r="P104" s="1069"/>
      <c r="Q104" s="1059" t="str">
        <f t="shared" si="1"/>
        <v/>
      </c>
      <c r="R104" s="1060"/>
      <c r="S104" s="53"/>
      <c r="T104" s="503"/>
      <c r="U104" s="672"/>
      <c r="V104" s="672"/>
    </row>
    <row r="105" spans="1:242" s="342" customFormat="1" ht="22.5" customHeight="1">
      <c r="A105" s="270"/>
      <c r="B105" s="358"/>
      <c r="C105" s="1026"/>
      <c r="D105" s="1027"/>
      <c r="E105" s="1027"/>
      <c r="F105" s="1027"/>
      <c r="G105" s="1027"/>
      <c r="H105" s="1027"/>
      <c r="I105" s="1027"/>
      <c r="J105" s="1027"/>
      <c r="K105" s="1027"/>
      <c r="L105" s="1028"/>
      <c r="M105" s="670"/>
      <c r="N105" s="284"/>
      <c r="O105" s="1068"/>
      <c r="P105" s="1069"/>
      <c r="Q105" s="1059" t="str">
        <f t="shared" si="1"/>
        <v/>
      </c>
      <c r="R105" s="1060"/>
      <c r="S105" s="53"/>
      <c r="T105" s="503"/>
      <c r="U105" s="672"/>
      <c r="V105" s="672"/>
    </row>
    <row r="106" spans="1:242" s="342" customFormat="1" ht="22.5" customHeight="1">
      <c r="A106" s="270"/>
      <c r="B106" s="358"/>
      <c r="C106" s="1026"/>
      <c r="D106" s="1027"/>
      <c r="E106" s="1027"/>
      <c r="F106" s="1027"/>
      <c r="G106" s="1027"/>
      <c r="H106" s="1027"/>
      <c r="I106" s="1027"/>
      <c r="J106" s="1027"/>
      <c r="K106" s="1027"/>
      <c r="L106" s="1028"/>
      <c r="M106" s="670"/>
      <c r="N106" s="284"/>
      <c r="O106" s="1068"/>
      <c r="P106" s="1069"/>
      <c r="Q106" s="1059" t="str">
        <f t="shared" si="1"/>
        <v/>
      </c>
      <c r="R106" s="1060"/>
      <c r="S106" s="53"/>
      <c r="T106" s="503"/>
      <c r="U106" s="672"/>
      <c r="V106" s="672"/>
    </row>
    <row r="107" spans="1:242" s="342" customFormat="1" ht="22.5" customHeight="1">
      <c r="A107" s="270"/>
      <c r="B107" s="358"/>
      <c r="C107" s="1026"/>
      <c r="D107" s="1027"/>
      <c r="E107" s="1027"/>
      <c r="F107" s="1027"/>
      <c r="G107" s="1027"/>
      <c r="H107" s="1027"/>
      <c r="I107" s="1027"/>
      <c r="J107" s="1027"/>
      <c r="K107" s="1027"/>
      <c r="L107" s="1028"/>
      <c r="M107" s="670"/>
      <c r="N107" s="284"/>
      <c r="O107" s="1068"/>
      <c r="P107" s="1069"/>
      <c r="Q107" s="1059" t="str">
        <f t="shared" si="1"/>
        <v/>
      </c>
      <c r="R107" s="1060"/>
      <c r="S107" s="53"/>
      <c r="T107" s="503"/>
      <c r="U107" s="672"/>
      <c r="V107" s="672"/>
    </row>
    <row r="108" spans="1:242" s="342" customFormat="1" ht="22.5" customHeight="1">
      <c r="A108" s="270"/>
      <c r="B108" s="358"/>
      <c r="C108" s="1026"/>
      <c r="D108" s="1027"/>
      <c r="E108" s="1027"/>
      <c r="F108" s="1027"/>
      <c r="G108" s="1027"/>
      <c r="H108" s="1027"/>
      <c r="I108" s="1027"/>
      <c r="J108" s="1027"/>
      <c r="K108" s="1027"/>
      <c r="L108" s="1028"/>
      <c r="M108" s="670"/>
      <c r="N108" s="284"/>
      <c r="O108" s="1068"/>
      <c r="P108" s="1069"/>
      <c r="Q108" s="1059" t="str">
        <f t="shared" si="1"/>
        <v/>
      </c>
      <c r="R108" s="1060"/>
      <c r="S108" s="53"/>
      <c r="T108" s="503"/>
      <c r="U108" s="672"/>
      <c r="V108" s="672"/>
    </row>
    <row r="109" spans="1:242" customFormat="1" ht="22.5" customHeight="1">
      <c r="A109" s="270"/>
      <c r="B109" s="358"/>
      <c r="C109" s="1026"/>
      <c r="D109" s="1027"/>
      <c r="E109" s="1027"/>
      <c r="F109" s="1027"/>
      <c r="G109" s="1027"/>
      <c r="H109" s="1027"/>
      <c r="I109" s="1027"/>
      <c r="J109" s="1027"/>
      <c r="K109" s="1027"/>
      <c r="L109" s="1028"/>
      <c r="M109" s="670"/>
      <c r="N109" s="284"/>
      <c r="O109" s="1068"/>
      <c r="P109" s="1069"/>
      <c r="Q109" s="1059" t="str">
        <f t="shared" si="1"/>
        <v/>
      </c>
      <c r="R109" s="1060"/>
      <c r="S109" s="53"/>
      <c r="T109" s="503"/>
      <c r="U109" s="672"/>
      <c r="V109" s="672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72"/>
      <c r="V110" s="672"/>
    </row>
    <row r="111" spans="1:242" ht="24" customHeight="1">
      <c r="B111" s="1056" t="s">
        <v>6</v>
      </c>
      <c r="C111" s="1057"/>
      <c r="D111" s="1057"/>
      <c r="E111" s="1057"/>
      <c r="F111" s="1057"/>
      <c r="G111" s="1057"/>
      <c r="H111" s="1057"/>
      <c r="I111" s="1057"/>
      <c r="J111" s="1057"/>
      <c r="K111" s="1057"/>
      <c r="L111" s="1057"/>
      <c r="M111" s="1057"/>
      <c r="N111" s="1057"/>
      <c r="O111" s="1057"/>
      <c r="P111" s="1057"/>
      <c r="Q111" s="1057"/>
      <c r="R111" s="1057"/>
      <c r="S111" s="1058"/>
    </row>
    <row r="112" spans="1:242">
      <c r="B112" s="282" t="str">
        <f>B62</f>
        <v>FAPESP,  MARÇO DE 2014</v>
      </c>
      <c r="Q112" s="1080">
        <v>2</v>
      </c>
      <c r="R112" s="1080"/>
      <c r="S112" s="1080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97" t="s">
        <v>62</v>
      </c>
      <c r="C163" s="997"/>
      <c r="D163" s="997"/>
      <c r="E163" s="997"/>
      <c r="F163" s="997"/>
      <c r="G163" s="997"/>
      <c r="H163" s="997"/>
      <c r="I163" s="997"/>
      <c r="J163" s="997"/>
      <c r="K163" s="997"/>
      <c r="L163" s="997"/>
      <c r="M163" s="997"/>
      <c r="N163" s="997"/>
      <c r="O163" s="997"/>
      <c r="P163" s="997"/>
      <c r="Q163" s="997"/>
      <c r="R163" s="997"/>
      <c r="S163" s="997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97" t="s">
        <v>63</v>
      </c>
      <c r="C164" s="997"/>
      <c r="D164" s="997"/>
      <c r="E164" s="997"/>
      <c r="F164" s="997"/>
      <c r="G164" s="997"/>
      <c r="H164" s="997"/>
      <c r="I164" s="997"/>
      <c r="J164" s="997"/>
      <c r="K164" s="997"/>
      <c r="L164" s="997"/>
      <c r="M164" s="997"/>
      <c r="N164" s="997"/>
      <c r="O164" s="997"/>
      <c r="P164" s="997"/>
      <c r="Q164" s="997"/>
      <c r="R164" s="997"/>
      <c r="S164" s="997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89" t="s">
        <v>10</v>
      </c>
      <c r="C166" s="1090"/>
      <c r="D166" s="1090"/>
      <c r="E166" s="1090"/>
      <c r="F166" s="1090"/>
      <c r="G166" s="1090"/>
      <c r="H166" s="1090"/>
      <c r="I166" s="1090"/>
      <c r="J166" s="1090"/>
      <c r="K166" s="1090"/>
      <c r="L166" s="1090"/>
      <c r="M166" s="1090"/>
      <c r="N166" s="1090"/>
      <c r="O166" s="1090"/>
      <c r="P166" s="1090"/>
      <c r="Q166" s="1090"/>
      <c r="R166" s="1090"/>
      <c r="S166" s="1091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57"/>
      <c r="V180" s="657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72"/>
      <c r="V187" s="672"/>
      <c r="IG187" s="21"/>
      <c r="IH187" s="21"/>
    </row>
    <row r="188" spans="1:242" customFormat="1" ht="14.25">
      <c r="A188" s="262"/>
      <c r="B188" s="616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6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6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72"/>
      <c r="V188" s="672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72"/>
      <c r="V189" s="672"/>
    </row>
    <row r="190" spans="1:242" s="12" customFormat="1" ht="18" customHeight="1">
      <c r="A190" s="506"/>
      <c r="B190" s="1006" t="s">
        <v>1</v>
      </c>
      <c r="C190" s="1082" t="s">
        <v>8</v>
      </c>
      <c r="D190" s="1083"/>
      <c r="E190" s="1083"/>
      <c r="F190" s="1083"/>
      <c r="G190" s="1083"/>
      <c r="H190" s="1083"/>
      <c r="I190" s="1083"/>
      <c r="J190" s="1083"/>
      <c r="K190" s="1083"/>
      <c r="L190" s="1084"/>
      <c r="M190" s="981" t="s">
        <v>80</v>
      </c>
      <c r="N190" s="983" t="s">
        <v>180</v>
      </c>
      <c r="O190" s="1015"/>
      <c r="P190" s="984"/>
      <c r="Q190" s="983" t="s">
        <v>181</v>
      </c>
      <c r="R190" s="984"/>
      <c r="S190" s="1066" t="s">
        <v>2</v>
      </c>
      <c r="T190" s="506"/>
      <c r="U190" s="657"/>
      <c r="V190" s="657"/>
    </row>
    <row r="191" spans="1:242" s="12" customFormat="1" ht="18" customHeight="1">
      <c r="A191" s="506"/>
      <c r="B191" s="1081"/>
      <c r="C191" s="1085"/>
      <c r="D191" s="1086"/>
      <c r="E191" s="1086"/>
      <c r="F191" s="1086"/>
      <c r="G191" s="1086"/>
      <c r="H191" s="1086"/>
      <c r="I191" s="1086"/>
      <c r="J191" s="1086"/>
      <c r="K191" s="1086"/>
      <c r="L191" s="1087"/>
      <c r="M191" s="1070"/>
      <c r="N191" s="1061"/>
      <c r="O191" s="1062"/>
      <c r="P191" s="1063"/>
      <c r="Q191" s="1061"/>
      <c r="R191" s="1063"/>
      <c r="S191" s="1067"/>
      <c r="T191" s="506"/>
      <c r="U191" s="657"/>
      <c r="V191" s="657"/>
    </row>
    <row r="192" spans="1:242" s="12" customFormat="1" ht="18" customHeight="1">
      <c r="A192" s="506"/>
      <c r="B192" s="341">
        <v>1</v>
      </c>
      <c r="C192" s="1075" t="s">
        <v>74</v>
      </c>
      <c r="D192" s="1076"/>
      <c r="E192" s="1076"/>
      <c r="F192" s="1076"/>
      <c r="G192" s="1076"/>
      <c r="H192" s="1076"/>
      <c r="I192" s="1076"/>
      <c r="J192" s="1076"/>
      <c r="K192" s="1076"/>
      <c r="L192" s="1077"/>
      <c r="M192" s="158" t="s">
        <v>72</v>
      </c>
      <c r="N192" s="1073">
        <v>10000</v>
      </c>
      <c r="O192" s="1073"/>
      <c r="P192" s="1074"/>
      <c r="Q192" s="1078">
        <f t="shared" ref="Q192:Q197" si="2">N192*$K$188</f>
        <v>18348.7</v>
      </c>
      <c r="R192" s="1079"/>
      <c r="S192" s="434"/>
      <c r="T192" s="506"/>
      <c r="U192" s="657"/>
      <c r="V192" s="657"/>
    </row>
    <row r="193" spans="1:22" s="12" customFormat="1" ht="18" customHeight="1">
      <c r="A193" s="506"/>
      <c r="B193" s="341" t="s">
        <v>18</v>
      </c>
      <c r="C193" s="1075" t="s">
        <v>75</v>
      </c>
      <c r="D193" s="1076"/>
      <c r="E193" s="1076"/>
      <c r="F193" s="1076"/>
      <c r="G193" s="1076"/>
      <c r="H193" s="1076"/>
      <c r="I193" s="1076"/>
      <c r="J193" s="1076"/>
      <c r="K193" s="1076"/>
      <c r="L193" s="1077"/>
      <c r="M193" s="158" t="s">
        <v>72</v>
      </c>
      <c r="N193" s="1073">
        <f>N192-1234</f>
        <v>8766</v>
      </c>
      <c r="O193" s="1073"/>
      <c r="P193" s="1074"/>
      <c r="Q193" s="1078">
        <f t="shared" si="2"/>
        <v>16084.47042</v>
      </c>
      <c r="R193" s="1079"/>
      <c r="S193" s="434"/>
      <c r="T193" s="506"/>
      <c r="U193" s="657"/>
      <c r="V193" s="657"/>
    </row>
    <row r="194" spans="1:22" s="12" customFormat="1" ht="18" customHeight="1">
      <c r="A194" s="506"/>
      <c r="B194" s="341">
        <v>2</v>
      </c>
      <c r="C194" s="1075" t="s">
        <v>76</v>
      </c>
      <c r="D194" s="1076"/>
      <c r="E194" s="1076"/>
      <c r="F194" s="1076"/>
      <c r="G194" s="1076"/>
      <c r="H194" s="1076"/>
      <c r="I194" s="1076"/>
      <c r="J194" s="1076"/>
      <c r="K194" s="1076"/>
      <c r="L194" s="1077"/>
      <c r="M194" s="158" t="s">
        <v>35</v>
      </c>
      <c r="N194" s="1073">
        <f>N193-1234</f>
        <v>7532</v>
      </c>
      <c r="O194" s="1073"/>
      <c r="P194" s="1074"/>
      <c r="Q194" s="1078">
        <f t="shared" si="2"/>
        <v>13820.24084</v>
      </c>
      <c r="R194" s="1079"/>
      <c r="S194" s="434"/>
      <c r="T194" s="506"/>
      <c r="U194" s="657"/>
      <c r="V194" s="657"/>
    </row>
    <row r="195" spans="1:22" s="12" customFormat="1" ht="18" customHeight="1">
      <c r="A195" s="506"/>
      <c r="B195" s="341" t="s">
        <v>77</v>
      </c>
      <c r="C195" s="1075" t="s">
        <v>75</v>
      </c>
      <c r="D195" s="1076"/>
      <c r="E195" s="1076"/>
      <c r="F195" s="1076"/>
      <c r="G195" s="1076"/>
      <c r="H195" s="1076"/>
      <c r="I195" s="1076"/>
      <c r="J195" s="1076"/>
      <c r="K195" s="1076"/>
      <c r="L195" s="1077"/>
      <c r="M195" s="158" t="s">
        <v>35</v>
      </c>
      <c r="N195" s="1073">
        <f>N194-1234</f>
        <v>6298</v>
      </c>
      <c r="O195" s="1073"/>
      <c r="P195" s="1074"/>
      <c r="Q195" s="1078">
        <f t="shared" si="2"/>
        <v>11556.011259999999</v>
      </c>
      <c r="R195" s="1079"/>
      <c r="S195" s="434"/>
      <c r="T195" s="506"/>
      <c r="U195" s="657"/>
      <c r="V195" s="657"/>
    </row>
    <row r="196" spans="1:22" s="12" customFormat="1" ht="18" customHeight="1">
      <c r="A196" s="506"/>
      <c r="B196" s="341">
        <v>3</v>
      </c>
      <c r="C196" s="1075" t="s">
        <v>78</v>
      </c>
      <c r="D196" s="1076"/>
      <c r="E196" s="1076"/>
      <c r="F196" s="1076"/>
      <c r="G196" s="1076"/>
      <c r="H196" s="1076"/>
      <c r="I196" s="1076"/>
      <c r="J196" s="1076"/>
      <c r="K196" s="1076"/>
      <c r="L196" s="1077"/>
      <c r="M196" s="158" t="s">
        <v>73</v>
      </c>
      <c r="N196" s="1073">
        <f>N195-1234</f>
        <v>5064</v>
      </c>
      <c r="O196" s="1073"/>
      <c r="P196" s="1074"/>
      <c r="Q196" s="1078">
        <f t="shared" si="2"/>
        <v>9291.7816800000001</v>
      </c>
      <c r="R196" s="1079"/>
      <c r="S196" s="434"/>
      <c r="T196" s="506"/>
      <c r="U196" s="657"/>
      <c r="V196" s="657"/>
    </row>
    <row r="197" spans="1:22" s="12" customFormat="1" ht="18" customHeight="1">
      <c r="A197" s="506"/>
      <c r="B197" s="341" t="s">
        <v>79</v>
      </c>
      <c r="C197" s="1075" t="s">
        <v>75</v>
      </c>
      <c r="D197" s="1076"/>
      <c r="E197" s="1076"/>
      <c r="F197" s="1076"/>
      <c r="G197" s="1076"/>
      <c r="H197" s="1076"/>
      <c r="I197" s="1076"/>
      <c r="J197" s="1076"/>
      <c r="K197" s="1076"/>
      <c r="L197" s="1077"/>
      <c r="M197" s="158" t="s">
        <v>73</v>
      </c>
      <c r="N197" s="1073">
        <f>N196-1234</f>
        <v>3830</v>
      </c>
      <c r="O197" s="1073"/>
      <c r="P197" s="1074"/>
      <c r="Q197" s="1078">
        <f t="shared" si="2"/>
        <v>7027.5520999999999</v>
      </c>
      <c r="R197" s="1079"/>
      <c r="S197" s="434"/>
      <c r="T197" s="506"/>
      <c r="U197" s="657"/>
      <c r="V197" s="657"/>
    </row>
    <row r="198" spans="1:22">
      <c r="B198" s="989"/>
      <c r="C198" s="990"/>
      <c r="D198" s="990"/>
      <c r="E198" s="990"/>
      <c r="F198" s="990"/>
      <c r="G198" s="990"/>
      <c r="H198" s="990"/>
      <c r="I198" s="990"/>
      <c r="J198" s="990"/>
      <c r="K198" s="990"/>
      <c r="L198" s="990"/>
      <c r="M198" s="990"/>
      <c r="N198" s="990"/>
      <c r="O198" s="990"/>
      <c r="P198" s="1055"/>
      <c r="Q198" s="1071">
        <f>SUM(Q192:R197)</f>
        <v>76128.756300000008</v>
      </c>
      <c r="R198" s="1072"/>
      <c r="S198" s="53"/>
    </row>
    <row r="199" spans="1:22" ht="5.25" customHeight="1"/>
    <row r="200" spans="1:22" ht="20.25" customHeight="1">
      <c r="B200" s="1056" t="s">
        <v>6</v>
      </c>
      <c r="C200" s="1057"/>
      <c r="D200" s="1057"/>
      <c r="E200" s="1057"/>
      <c r="F200" s="1057"/>
      <c r="G200" s="1057"/>
      <c r="H200" s="1057"/>
      <c r="I200" s="1057"/>
      <c r="J200" s="1057"/>
      <c r="K200" s="1057"/>
      <c r="L200" s="1057"/>
      <c r="M200" s="1057"/>
      <c r="N200" s="1057"/>
      <c r="O200" s="1057"/>
      <c r="P200" s="1057"/>
      <c r="Q200" s="1057"/>
      <c r="R200" s="1057"/>
      <c r="S200" s="1058"/>
    </row>
    <row r="201" spans="1:22">
      <c r="B201" s="591" t="str">
        <f>B112</f>
        <v>FAPESP,  MARÇO DE 2014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Uajo4y9KfxhjvgFdaiT2XiNf85flTE8d3kOTtOtLiJe1tn9TBXC/vt63M4/hlx9mf6KSPy4C1r41FajoLt/7kg==" saltValue="K/Mlzg25rAGF6Y6BbPlMeQ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84" priority="60" stopIfTrue="1" operator="equal">
      <formula>0</formula>
    </cfRule>
  </conditionalFormatting>
  <conditionalFormatting sqref="B192:C197 I188 K188 C188 E188 P188 R188">
    <cfRule type="cellIs" dxfId="83" priority="61" stopIfTrue="1" operator="equal">
      <formula>0</formula>
    </cfRule>
  </conditionalFormatting>
  <conditionalFormatting sqref="P60:R60">
    <cfRule type="cellIs" dxfId="82" priority="59" stopIfTrue="1" operator="equal">
      <formula>"INDIQUE A MOEDA"</formula>
    </cfRule>
  </conditionalFormatting>
  <conditionalFormatting sqref="N66:N109 B22:B59 N22:N59 C30:L59 B40:L54 B66:C109 D66:L68 D70:L109">
    <cfRule type="cellIs" dxfId="81" priority="58" stopIfTrue="1" operator="equal">
      <formula>0</formula>
    </cfRule>
  </conditionalFormatting>
  <conditionalFormatting sqref="P16 R16 I16 K16 C16 E16 R14 P14 I14 K14 C14 E14">
    <cfRule type="cellIs" dxfId="80" priority="57" stopIfTrue="1" operator="equal">
      <formula>0</formula>
    </cfRule>
  </conditionalFormatting>
  <conditionalFormatting sqref="C22:L59 C66:C109 D66:L68 D70:L109">
    <cfRule type="cellIs" dxfId="79" priority="56" stopIfTrue="1" operator="equal">
      <formula>0</formula>
    </cfRule>
  </conditionalFormatting>
  <conditionalFormatting sqref="D18 Q22:R59 Q66:R109">
    <cfRule type="cellIs" dxfId="78" priority="40" stopIfTrue="1" operator="equal">
      <formula>""</formula>
    </cfRule>
  </conditionalFormatting>
  <conditionalFormatting sqref="O22:P59 O66:O109 P66:P68 P70:P109 M66:M109 D10 M22:M59 E8:R8">
    <cfRule type="cellIs" dxfId="77" priority="24" stopIfTrue="1" operator="equal">
      <formula>""</formula>
    </cfRule>
  </conditionalFormatting>
  <conditionalFormatting sqref="E8:M8 O8">
    <cfRule type="cellIs" dxfId="76" priority="19" stopIfTrue="1" operator="equal">
      <formula>""</formula>
    </cfRule>
  </conditionalFormatting>
  <conditionalFormatting sqref="D10:F10">
    <cfRule type="cellIs" dxfId="75" priority="18" stopIfTrue="1" operator="equal">
      <formula>""</formula>
    </cfRule>
  </conditionalFormatting>
  <conditionalFormatting sqref="E8:R8">
    <cfRule type="cellIs" dxfId="74" priority="2" stopIfTrue="1" operator="equal">
      <formula>""</formula>
    </cfRule>
  </conditionalFormatting>
  <conditionalFormatting sqref="D10">
    <cfRule type="cellIs" dxfId="73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="95" zoomScaleNormal="95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913"/>
      <c r="F10" s="913"/>
      <c r="G10" s="913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110" t="s">
        <v>145</v>
      </c>
      <c r="C12" s="1111"/>
      <c r="D12" s="914" t="str">
        <f>IF(SUM(O16:O58,O65:O109)=0,"",SUM(O16:O58,O65:O109))</f>
        <v/>
      </c>
      <c r="E12" s="914"/>
      <c r="F12" s="914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983" t="s">
        <v>1</v>
      </c>
      <c r="C14" s="1099"/>
      <c r="D14" s="981" t="s">
        <v>7</v>
      </c>
      <c r="E14" s="1102" t="s">
        <v>8</v>
      </c>
      <c r="F14" s="1103"/>
      <c r="G14" s="1103"/>
      <c r="H14" s="1103"/>
      <c r="I14" s="1103"/>
      <c r="J14" s="1103"/>
      <c r="K14" s="1103"/>
      <c r="L14" s="1103"/>
      <c r="M14" s="1103"/>
      <c r="N14" s="981" t="s">
        <v>3</v>
      </c>
      <c r="O14" s="1096" t="s">
        <v>4</v>
      </c>
      <c r="P14" s="981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100"/>
      <c r="C15" s="1101"/>
      <c r="D15" s="1098"/>
      <c r="E15" s="1104"/>
      <c r="F15" s="1105"/>
      <c r="G15" s="1105"/>
      <c r="H15" s="1105"/>
      <c r="I15" s="1105"/>
      <c r="J15" s="1105"/>
      <c r="K15" s="1105"/>
      <c r="L15" s="1105"/>
      <c r="M15" s="1105"/>
      <c r="N15" s="1098"/>
      <c r="O15" s="1097"/>
      <c r="P15" s="1098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106"/>
      <c r="C16" s="1107"/>
      <c r="D16" s="102"/>
      <c r="E16" s="1108"/>
      <c r="F16" s="1109"/>
      <c r="G16" s="1109"/>
      <c r="H16" s="1109"/>
      <c r="I16" s="1109"/>
      <c r="J16" s="1109"/>
      <c r="K16" s="1109"/>
      <c r="L16" s="1109"/>
      <c r="M16" s="1109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106"/>
      <c r="C17" s="1107"/>
      <c r="D17" s="102"/>
      <c r="E17" s="1108"/>
      <c r="F17" s="1109"/>
      <c r="G17" s="1109"/>
      <c r="H17" s="1109"/>
      <c r="I17" s="1109"/>
      <c r="J17" s="1109"/>
      <c r="K17" s="1109"/>
      <c r="L17" s="1109"/>
      <c r="M17" s="1109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106"/>
      <c r="C18" s="1107"/>
      <c r="D18" s="102"/>
      <c r="E18" s="1108"/>
      <c r="F18" s="1109"/>
      <c r="G18" s="1109"/>
      <c r="H18" s="1109"/>
      <c r="I18" s="1109"/>
      <c r="J18" s="1109"/>
      <c r="K18" s="1109"/>
      <c r="L18" s="1109"/>
      <c r="M18" s="1109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106"/>
      <c r="C19" s="1107"/>
      <c r="D19" s="102"/>
      <c r="E19" s="1108"/>
      <c r="F19" s="1109"/>
      <c r="G19" s="1109"/>
      <c r="H19" s="1109"/>
      <c r="I19" s="1109"/>
      <c r="J19" s="1109"/>
      <c r="K19" s="1109"/>
      <c r="L19" s="1109"/>
      <c r="M19" s="1109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106"/>
      <c r="C20" s="1107"/>
      <c r="D20" s="102"/>
      <c r="E20" s="1108"/>
      <c r="F20" s="1109"/>
      <c r="G20" s="1109"/>
      <c r="H20" s="1109"/>
      <c r="I20" s="1109"/>
      <c r="J20" s="1109"/>
      <c r="K20" s="1109"/>
      <c r="L20" s="1109"/>
      <c r="M20" s="1109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106"/>
      <c r="C21" s="1107"/>
      <c r="D21" s="102"/>
      <c r="E21" s="1108"/>
      <c r="F21" s="1109"/>
      <c r="G21" s="1109"/>
      <c r="H21" s="1109"/>
      <c r="I21" s="1109"/>
      <c r="J21" s="1109"/>
      <c r="K21" s="1109"/>
      <c r="L21" s="1109"/>
      <c r="M21" s="1109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106"/>
      <c r="C22" s="1107"/>
      <c r="D22" s="102"/>
      <c r="E22" s="1108"/>
      <c r="F22" s="1109"/>
      <c r="G22" s="1109"/>
      <c r="H22" s="1109"/>
      <c r="I22" s="1109"/>
      <c r="J22" s="1109"/>
      <c r="K22" s="1109"/>
      <c r="L22" s="1109"/>
      <c r="M22" s="1109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106"/>
      <c r="C23" s="1107"/>
      <c r="D23" s="102"/>
      <c r="E23" s="1108"/>
      <c r="F23" s="1109"/>
      <c r="G23" s="1109"/>
      <c r="H23" s="1109"/>
      <c r="I23" s="1109"/>
      <c r="J23" s="1109"/>
      <c r="K23" s="1109"/>
      <c r="L23" s="1109"/>
      <c r="M23" s="1109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106"/>
      <c r="C24" s="1107"/>
      <c r="D24" s="102"/>
      <c r="E24" s="1108"/>
      <c r="F24" s="1109"/>
      <c r="G24" s="1109"/>
      <c r="H24" s="1109"/>
      <c r="I24" s="1109"/>
      <c r="J24" s="1109"/>
      <c r="K24" s="1109"/>
      <c r="L24" s="1109"/>
      <c r="M24" s="1109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106"/>
      <c r="C25" s="1107"/>
      <c r="D25" s="102"/>
      <c r="E25" s="1108"/>
      <c r="F25" s="1109"/>
      <c r="G25" s="1109"/>
      <c r="H25" s="1109"/>
      <c r="I25" s="1109"/>
      <c r="J25" s="1109"/>
      <c r="K25" s="1109"/>
      <c r="L25" s="1109"/>
      <c r="M25" s="1109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106"/>
      <c r="C26" s="1107"/>
      <c r="D26" s="102"/>
      <c r="E26" s="1108"/>
      <c r="F26" s="1109"/>
      <c r="G26" s="1109"/>
      <c r="H26" s="1109"/>
      <c r="I26" s="1109"/>
      <c r="J26" s="1109"/>
      <c r="K26" s="1109"/>
      <c r="L26" s="1109"/>
      <c r="M26" s="1109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106"/>
      <c r="C27" s="1107"/>
      <c r="D27" s="102"/>
      <c r="E27" s="1108"/>
      <c r="F27" s="1109"/>
      <c r="G27" s="1109"/>
      <c r="H27" s="1109"/>
      <c r="I27" s="1109"/>
      <c r="J27" s="1109"/>
      <c r="K27" s="1109"/>
      <c r="L27" s="1109"/>
      <c r="M27" s="1109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106"/>
      <c r="C28" s="1107"/>
      <c r="D28" s="102"/>
      <c r="E28" s="1108"/>
      <c r="F28" s="1109"/>
      <c r="G28" s="1109"/>
      <c r="H28" s="1109"/>
      <c r="I28" s="1109"/>
      <c r="J28" s="1109"/>
      <c r="K28" s="1109"/>
      <c r="L28" s="1109"/>
      <c r="M28" s="1109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106"/>
      <c r="C29" s="1107"/>
      <c r="D29" s="102"/>
      <c r="E29" s="1108"/>
      <c r="F29" s="1109"/>
      <c r="G29" s="1109"/>
      <c r="H29" s="1109"/>
      <c r="I29" s="1109"/>
      <c r="J29" s="1109"/>
      <c r="K29" s="1109"/>
      <c r="L29" s="1109"/>
      <c r="M29" s="1109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106"/>
      <c r="C30" s="1107"/>
      <c r="D30" s="102"/>
      <c r="E30" s="1108"/>
      <c r="F30" s="1109"/>
      <c r="G30" s="1109"/>
      <c r="H30" s="1109"/>
      <c r="I30" s="1109"/>
      <c r="J30" s="1109"/>
      <c r="K30" s="1109"/>
      <c r="L30" s="1109"/>
      <c r="M30" s="1109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106"/>
      <c r="C31" s="1107"/>
      <c r="D31" s="102"/>
      <c r="E31" s="1108"/>
      <c r="F31" s="1109"/>
      <c r="G31" s="1109"/>
      <c r="H31" s="1109"/>
      <c r="I31" s="1109"/>
      <c r="J31" s="1109"/>
      <c r="K31" s="1109"/>
      <c r="L31" s="1109"/>
      <c r="M31" s="1109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106"/>
      <c r="C32" s="1107"/>
      <c r="D32" s="102"/>
      <c r="E32" s="1108"/>
      <c r="F32" s="1109"/>
      <c r="G32" s="1109"/>
      <c r="H32" s="1109"/>
      <c r="I32" s="1109"/>
      <c r="J32" s="1109"/>
      <c r="K32" s="1109"/>
      <c r="L32" s="1109"/>
      <c r="M32" s="1109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106"/>
      <c r="C33" s="1107"/>
      <c r="D33" s="102"/>
      <c r="E33" s="1108"/>
      <c r="F33" s="1109"/>
      <c r="G33" s="1109"/>
      <c r="H33" s="1109"/>
      <c r="I33" s="1109"/>
      <c r="J33" s="1109"/>
      <c r="K33" s="1109"/>
      <c r="L33" s="1109"/>
      <c r="M33" s="1109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106"/>
      <c r="C34" s="1107"/>
      <c r="D34" s="102"/>
      <c r="E34" s="1108"/>
      <c r="F34" s="1109"/>
      <c r="G34" s="1109"/>
      <c r="H34" s="1109"/>
      <c r="I34" s="1109"/>
      <c r="J34" s="1109"/>
      <c r="K34" s="1109"/>
      <c r="L34" s="1109"/>
      <c r="M34" s="1109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106"/>
      <c r="C35" s="1107"/>
      <c r="D35" s="102"/>
      <c r="E35" s="1108"/>
      <c r="F35" s="1109"/>
      <c r="G35" s="1109"/>
      <c r="H35" s="1109"/>
      <c r="I35" s="1109"/>
      <c r="J35" s="1109"/>
      <c r="K35" s="1109"/>
      <c r="L35" s="1109"/>
      <c r="M35" s="1109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106"/>
      <c r="C36" s="1107"/>
      <c r="D36" s="102"/>
      <c r="E36" s="1108"/>
      <c r="F36" s="1109"/>
      <c r="G36" s="1109"/>
      <c r="H36" s="1109"/>
      <c r="I36" s="1109"/>
      <c r="J36" s="1109"/>
      <c r="K36" s="1109"/>
      <c r="L36" s="1109"/>
      <c r="M36" s="1109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106"/>
      <c r="C37" s="1107"/>
      <c r="D37" s="102"/>
      <c r="E37" s="1108"/>
      <c r="F37" s="1109"/>
      <c r="G37" s="1109"/>
      <c r="H37" s="1109"/>
      <c r="I37" s="1109"/>
      <c r="J37" s="1109"/>
      <c r="K37" s="1109"/>
      <c r="L37" s="1109"/>
      <c r="M37" s="1109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106"/>
      <c r="C38" s="1107"/>
      <c r="D38" s="102"/>
      <c r="E38" s="1108"/>
      <c r="F38" s="1109"/>
      <c r="G38" s="1109"/>
      <c r="H38" s="1109"/>
      <c r="I38" s="1109"/>
      <c r="J38" s="1109"/>
      <c r="K38" s="1109"/>
      <c r="L38" s="1109"/>
      <c r="M38" s="1109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106"/>
      <c r="C39" s="1107"/>
      <c r="D39" s="102"/>
      <c r="E39" s="1108"/>
      <c r="F39" s="1109"/>
      <c r="G39" s="1109"/>
      <c r="H39" s="1109"/>
      <c r="I39" s="1109"/>
      <c r="J39" s="1109"/>
      <c r="K39" s="1109"/>
      <c r="L39" s="1109"/>
      <c r="M39" s="1109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106"/>
      <c r="C40" s="1107"/>
      <c r="D40" s="102"/>
      <c r="E40" s="1108"/>
      <c r="F40" s="1109"/>
      <c r="G40" s="1109"/>
      <c r="H40" s="1109"/>
      <c r="I40" s="1109"/>
      <c r="J40" s="1109"/>
      <c r="K40" s="1109"/>
      <c r="L40" s="1109"/>
      <c r="M40" s="1109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106"/>
      <c r="C41" s="1107"/>
      <c r="D41" s="102"/>
      <c r="E41" s="1108"/>
      <c r="F41" s="1109"/>
      <c r="G41" s="1109"/>
      <c r="H41" s="1109"/>
      <c r="I41" s="1109"/>
      <c r="J41" s="1109"/>
      <c r="K41" s="1109"/>
      <c r="L41" s="1109"/>
      <c r="M41" s="1109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106"/>
      <c r="C42" s="1107"/>
      <c r="D42" s="102"/>
      <c r="E42" s="1108"/>
      <c r="F42" s="1109"/>
      <c r="G42" s="1109"/>
      <c r="H42" s="1109"/>
      <c r="I42" s="1109"/>
      <c r="J42" s="1109"/>
      <c r="K42" s="1109"/>
      <c r="L42" s="1109"/>
      <c r="M42" s="1109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106"/>
      <c r="C43" s="1107"/>
      <c r="D43" s="102"/>
      <c r="E43" s="1108"/>
      <c r="F43" s="1109"/>
      <c r="G43" s="1109"/>
      <c r="H43" s="1109"/>
      <c r="I43" s="1109"/>
      <c r="J43" s="1109"/>
      <c r="K43" s="1109"/>
      <c r="L43" s="1109"/>
      <c r="M43" s="1109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106"/>
      <c r="C44" s="1107"/>
      <c r="D44" s="102"/>
      <c r="E44" s="1108"/>
      <c r="F44" s="1109"/>
      <c r="G44" s="1109"/>
      <c r="H44" s="1109"/>
      <c r="I44" s="1109"/>
      <c r="J44" s="1109"/>
      <c r="K44" s="1109"/>
      <c r="L44" s="1109"/>
      <c r="M44" s="1109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106"/>
      <c r="C45" s="1107"/>
      <c r="D45" s="102"/>
      <c r="E45" s="1108"/>
      <c r="F45" s="1109"/>
      <c r="G45" s="1109"/>
      <c r="H45" s="1109"/>
      <c r="I45" s="1109"/>
      <c r="J45" s="1109"/>
      <c r="K45" s="1109"/>
      <c r="L45" s="1109"/>
      <c r="M45" s="1109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106"/>
      <c r="C46" s="1107"/>
      <c r="D46" s="102"/>
      <c r="E46" s="1108"/>
      <c r="F46" s="1109"/>
      <c r="G46" s="1109"/>
      <c r="H46" s="1109"/>
      <c r="I46" s="1109"/>
      <c r="J46" s="1109"/>
      <c r="K46" s="1109"/>
      <c r="L46" s="1109"/>
      <c r="M46" s="1109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106"/>
      <c r="C47" s="1107"/>
      <c r="D47" s="102"/>
      <c r="E47" s="1108"/>
      <c r="F47" s="1109"/>
      <c r="G47" s="1109"/>
      <c r="H47" s="1109"/>
      <c r="I47" s="1109"/>
      <c r="J47" s="1109"/>
      <c r="K47" s="1109"/>
      <c r="L47" s="1109"/>
      <c r="M47" s="1109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106"/>
      <c r="C48" s="1107"/>
      <c r="D48" s="102"/>
      <c r="E48" s="1108"/>
      <c r="F48" s="1109"/>
      <c r="G48" s="1109"/>
      <c r="H48" s="1109"/>
      <c r="I48" s="1109"/>
      <c r="J48" s="1109"/>
      <c r="K48" s="1109"/>
      <c r="L48" s="1109"/>
      <c r="M48" s="1109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106"/>
      <c r="C49" s="1107"/>
      <c r="D49" s="102"/>
      <c r="E49" s="1108"/>
      <c r="F49" s="1109"/>
      <c r="G49" s="1109"/>
      <c r="H49" s="1109"/>
      <c r="I49" s="1109"/>
      <c r="J49" s="1109"/>
      <c r="K49" s="1109"/>
      <c r="L49" s="1109"/>
      <c r="M49" s="1109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106"/>
      <c r="C50" s="1107"/>
      <c r="D50" s="102"/>
      <c r="E50" s="1108"/>
      <c r="F50" s="1109"/>
      <c r="G50" s="1109"/>
      <c r="H50" s="1109"/>
      <c r="I50" s="1109"/>
      <c r="J50" s="1109"/>
      <c r="K50" s="1109"/>
      <c r="L50" s="1109"/>
      <c r="M50" s="1109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106"/>
      <c r="C51" s="1107"/>
      <c r="D51" s="102"/>
      <c r="E51" s="1108"/>
      <c r="F51" s="1109"/>
      <c r="G51" s="1109"/>
      <c r="H51" s="1109"/>
      <c r="I51" s="1109"/>
      <c r="J51" s="1109"/>
      <c r="K51" s="1109"/>
      <c r="L51" s="1109"/>
      <c r="M51" s="1109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106"/>
      <c r="C52" s="1107"/>
      <c r="D52" s="102"/>
      <c r="E52" s="1108"/>
      <c r="F52" s="1109"/>
      <c r="G52" s="1109"/>
      <c r="H52" s="1109"/>
      <c r="I52" s="1109"/>
      <c r="J52" s="1109"/>
      <c r="K52" s="1109"/>
      <c r="L52" s="1109"/>
      <c r="M52" s="1109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106"/>
      <c r="C53" s="1107"/>
      <c r="D53" s="102"/>
      <c r="E53" s="1108"/>
      <c r="F53" s="1109"/>
      <c r="G53" s="1109"/>
      <c r="H53" s="1109"/>
      <c r="I53" s="1109"/>
      <c r="J53" s="1109"/>
      <c r="K53" s="1109"/>
      <c r="L53" s="1109"/>
      <c r="M53" s="1109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106"/>
      <c r="C54" s="1107"/>
      <c r="D54" s="102"/>
      <c r="E54" s="1108"/>
      <c r="F54" s="1109"/>
      <c r="G54" s="1109"/>
      <c r="H54" s="1109"/>
      <c r="I54" s="1109"/>
      <c r="J54" s="1109"/>
      <c r="K54" s="1109"/>
      <c r="L54" s="1109"/>
      <c r="M54" s="1109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106"/>
      <c r="C55" s="1107"/>
      <c r="D55" s="102"/>
      <c r="E55" s="1108"/>
      <c r="F55" s="1109"/>
      <c r="G55" s="1109"/>
      <c r="H55" s="1109"/>
      <c r="I55" s="1109"/>
      <c r="J55" s="1109"/>
      <c r="K55" s="1109"/>
      <c r="L55" s="1109"/>
      <c r="M55" s="1109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106"/>
      <c r="C56" s="1107"/>
      <c r="D56" s="102"/>
      <c r="E56" s="1108"/>
      <c r="F56" s="1109"/>
      <c r="G56" s="1109"/>
      <c r="H56" s="1109"/>
      <c r="I56" s="1109"/>
      <c r="J56" s="1109"/>
      <c r="K56" s="1109"/>
      <c r="L56" s="1109"/>
      <c r="M56" s="1109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106"/>
      <c r="C57" s="1107"/>
      <c r="D57" s="102"/>
      <c r="E57" s="1108"/>
      <c r="F57" s="1109"/>
      <c r="G57" s="1109"/>
      <c r="H57" s="1109"/>
      <c r="I57" s="1109"/>
      <c r="J57" s="1109"/>
      <c r="K57" s="1109"/>
      <c r="L57" s="1109"/>
      <c r="M57" s="1109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106"/>
      <c r="C58" s="1107"/>
      <c r="D58" s="102"/>
      <c r="E58" s="1108"/>
      <c r="F58" s="1109"/>
      <c r="G58" s="1109"/>
      <c r="H58" s="1109"/>
      <c r="I58" s="1109"/>
      <c r="J58" s="1109"/>
      <c r="K58" s="1109"/>
      <c r="L58" s="1109"/>
      <c r="M58" s="1109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MARÇO DE 2014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80">
        <v>1</v>
      </c>
      <c r="P61" s="1080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983" t="s">
        <v>16</v>
      </c>
      <c r="C63" s="1099"/>
      <c r="D63" s="981" t="s">
        <v>83</v>
      </c>
      <c r="E63" s="1102" t="s">
        <v>8</v>
      </c>
      <c r="F63" s="1103"/>
      <c r="G63" s="1103"/>
      <c r="H63" s="1103"/>
      <c r="I63" s="1103"/>
      <c r="J63" s="1103"/>
      <c r="K63" s="1103"/>
      <c r="L63" s="1103"/>
      <c r="M63" s="1103"/>
      <c r="N63" s="981" t="s">
        <v>3</v>
      </c>
      <c r="O63" s="1096" t="s">
        <v>4</v>
      </c>
      <c r="P63" s="981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100"/>
      <c r="C64" s="1101"/>
      <c r="D64" s="1098"/>
      <c r="E64" s="1104"/>
      <c r="F64" s="1105"/>
      <c r="G64" s="1105"/>
      <c r="H64" s="1105"/>
      <c r="I64" s="1105"/>
      <c r="J64" s="1105"/>
      <c r="K64" s="1105"/>
      <c r="L64" s="1105"/>
      <c r="M64" s="1105"/>
      <c r="N64" s="1098"/>
      <c r="O64" s="1097"/>
      <c r="P64" s="1098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106"/>
      <c r="C65" s="1107"/>
      <c r="D65" s="102"/>
      <c r="E65" s="1108"/>
      <c r="F65" s="1109"/>
      <c r="G65" s="1109"/>
      <c r="H65" s="1109"/>
      <c r="I65" s="1109"/>
      <c r="J65" s="1109"/>
      <c r="K65" s="1109"/>
      <c r="L65" s="1109"/>
      <c r="M65" s="1109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106"/>
      <c r="C66" s="1107"/>
      <c r="D66" s="102"/>
      <c r="E66" s="1108"/>
      <c r="F66" s="1109"/>
      <c r="G66" s="1109"/>
      <c r="H66" s="1109"/>
      <c r="I66" s="1109"/>
      <c r="J66" s="1109"/>
      <c r="K66" s="1109"/>
      <c r="L66" s="1109"/>
      <c r="M66" s="1109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106"/>
      <c r="C67" s="1107"/>
      <c r="D67" s="102"/>
      <c r="E67" s="1108"/>
      <c r="F67" s="1109"/>
      <c r="G67" s="1109"/>
      <c r="H67" s="1109"/>
      <c r="I67" s="1109"/>
      <c r="J67" s="1109"/>
      <c r="K67" s="1109"/>
      <c r="L67" s="1109"/>
      <c r="M67" s="1109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106"/>
      <c r="C68" s="1107"/>
      <c r="D68" s="102"/>
      <c r="E68" s="1108"/>
      <c r="F68" s="1109"/>
      <c r="G68" s="1109"/>
      <c r="H68" s="1109"/>
      <c r="I68" s="1109"/>
      <c r="J68" s="1109"/>
      <c r="K68" s="1109"/>
      <c r="L68" s="1109"/>
      <c r="M68" s="1109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106"/>
      <c r="C69" s="1107"/>
      <c r="D69" s="102"/>
      <c r="E69" s="1108"/>
      <c r="F69" s="1109"/>
      <c r="G69" s="1109"/>
      <c r="H69" s="1109"/>
      <c r="I69" s="1109"/>
      <c r="J69" s="1109"/>
      <c r="K69" s="1109"/>
      <c r="L69" s="1109"/>
      <c r="M69" s="1109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106"/>
      <c r="C70" s="1107"/>
      <c r="D70" s="102"/>
      <c r="E70" s="1108"/>
      <c r="F70" s="1109"/>
      <c r="G70" s="1109"/>
      <c r="H70" s="1109"/>
      <c r="I70" s="1109"/>
      <c r="J70" s="1109"/>
      <c r="K70" s="1109"/>
      <c r="L70" s="1109"/>
      <c r="M70" s="1109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106"/>
      <c r="C71" s="1107"/>
      <c r="D71" s="102"/>
      <c r="E71" s="1108"/>
      <c r="F71" s="1109"/>
      <c r="G71" s="1109"/>
      <c r="H71" s="1109"/>
      <c r="I71" s="1109"/>
      <c r="J71" s="1109"/>
      <c r="K71" s="1109"/>
      <c r="L71" s="1109"/>
      <c r="M71" s="1109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106"/>
      <c r="C72" s="1107"/>
      <c r="D72" s="102"/>
      <c r="E72" s="1108"/>
      <c r="F72" s="1109"/>
      <c r="G72" s="1109"/>
      <c r="H72" s="1109"/>
      <c r="I72" s="1109"/>
      <c r="J72" s="1109"/>
      <c r="K72" s="1109"/>
      <c r="L72" s="1109"/>
      <c r="M72" s="1109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106"/>
      <c r="C73" s="1107"/>
      <c r="D73" s="102"/>
      <c r="E73" s="1108"/>
      <c r="F73" s="1109"/>
      <c r="G73" s="1109"/>
      <c r="H73" s="1109"/>
      <c r="I73" s="1109"/>
      <c r="J73" s="1109"/>
      <c r="K73" s="1109"/>
      <c r="L73" s="1109"/>
      <c r="M73" s="1109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106"/>
      <c r="C74" s="1107"/>
      <c r="D74" s="102"/>
      <c r="E74" s="1108"/>
      <c r="F74" s="1109"/>
      <c r="G74" s="1109"/>
      <c r="H74" s="1109"/>
      <c r="I74" s="1109"/>
      <c r="J74" s="1109"/>
      <c r="K74" s="1109"/>
      <c r="L74" s="1109"/>
      <c r="M74" s="1109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106"/>
      <c r="C75" s="1107"/>
      <c r="D75" s="102"/>
      <c r="E75" s="1108"/>
      <c r="F75" s="1109"/>
      <c r="G75" s="1109"/>
      <c r="H75" s="1109"/>
      <c r="I75" s="1109"/>
      <c r="J75" s="1109"/>
      <c r="K75" s="1109"/>
      <c r="L75" s="1109"/>
      <c r="M75" s="1109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106"/>
      <c r="C76" s="1107"/>
      <c r="D76" s="102"/>
      <c r="E76" s="1108"/>
      <c r="F76" s="1109"/>
      <c r="G76" s="1109"/>
      <c r="H76" s="1109"/>
      <c r="I76" s="1109"/>
      <c r="J76" s="1109"/>
      <c r="K76" s="1109"/>
      <c r="L76" s="1109"/>
      <c r="M76" s="1109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106"/>
      <c r="C77" s="1107"/>
      <c r="D77" s="102"/>
      <c r="E77" s="1108"/>
      <c r="F77" s="1109"/>
      <c r="G77" s="1109"/>
      <c r="H77" s="1109"/>
      <c r="I77" s="1109"/>
      <c r="J77" s="1109"/>
      <c r="K77" s="1109"/>
      <c r="L77" s="1109"/>
      <c r="M77" s="1109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106"/>
      <c r="C78" s="1107"/>
      <c r="D78" s="102"/>
      <c r="E78" s="1108"/>
      <c r="F78" s="1109"/>
      <c r="G78" s="1109"/>
      <c r="H78" s="1109"/>
      <c r="I78" s="1109"/>
      <c r="J78" s="1109"/>
      <c r="K78" s="1109"/>
      <c r="L78" s="1109"/>
      <c r="M78" s="1109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106"/>
      <c r="C79" s="1107"/>
      <c r="D79" s="102"/>
      <c r="E79" s="1108"/>
      <c r="F79" s="1109"/>
      <c r="G79" s="1109"/>
      <c r="H79" s="1109"/>
      <c r="I79" s="1109"/>
      <c r="J79" s="1109"/>
      <c r="K79" s="1109"/>
      <c r="L79" s="1109"/>
      <c r="M79" s="1109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106"/>
      <c r="C80" s="1107"/>
      <c r="D80" s="102"/>
      <c r="E80" s="1108"/>
      <c r="F80" s="1109"/>
      <c r="G80" s="1109"/>
      <c r="H80" s="1109"/>
      <c r="I80" s="1109"/>
      <c r="J80" s="1109"/>
      <c r="K80" s="1109"/>
      <c r="L80" s="1109"/>
      <c r="M80" s="1109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106"/>
      <c r="C81" s="1107"/>
      <c r="D81" s="102"/>
      <c r="E81" s="1108"/>
      <c r="F81" s="1109"/>
      <c r="G81" s="1109"/>
      <c r="H81" s="1109"/>
      <c r="I81" s="1109"/>
      <c r="J81" s="1109"/>
      <c r="K81" s="1109"/>
      <c r="L81" s="1109"/>
      <c r="M81" s="1109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106"/>
      <c r="C82" s="1107"/>
      <c r="D82" s="102"/>
      <c r="E82" s="1108"/>
      <c r="F82" s="1109"/>
      <c r="G82" s="1109"/>
      <c r="H82" s="1109"/>
      <c r="I82" s="1109"/>
      <c r="J82" s="1109"/>
      <c r="K82" s="1109"/>
      <c r="L82" s="1109"/>
      <c r="M82" s="1109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106"/>
      <c r="C83" s="1107"/>
      <c r="D83" s="102"/>
      <c r="E83" s="1108"/>
      <c r="F83" s="1109"/>
      <c r="G83" s="1109"/>
      <c r="H83" s="1109"/>
      <c r="I83" s="1109"/>
      <c r="J83" s="1109"/>
      <c r="K83" s="1109"/>
      <c r="L83" s="1109"/>
      <c r="M83" s="1109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106"/>
      <c r="C84" s="1107"/>
      <c r="D84" s="102"/>
      <c r="E84" s="1108"/>
      <c r="F84" s="1109"/>
      <c r="G84" s="1109"/>
      <c r="H84" s="1109"/>
      <c r="I84" s="1109"/>
      <c r="J84" s="1109"/>
      <c r="K84" s="1109"/>
      <c r="L84" s="1109"/>
      <c r="M84" s="1109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106"/>
      <c r="C85" s="1107"/>
      <c r="D85" s="102"/>
      <c r="E85" s="1108"/>
      <c r="F85" s="1109"/>
      <c r="G85" s="1109"/>
      <c r="H85" s="1109"/>
      <c r="I85" s="1109"/>
      <c r="J85" s="1109"/>
      <c r="K85" s="1109"/>
      <c r="L85" s="1109"/>
      <c r="M85" s="1109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106"/>
      <c r="C86" s="1107"/>
      <c r="D86" s="102"/>
      <c r="E86" s="1108"/>
      <c r="F86" s="1109"/>
      <c r="G86" s="1109"/>
      <c r="H86" s="1109"/>
      <c r="I86" s="1109"/>
      <c r="J86" s="1109"/>
      <c r="K86" s="1109"/>
      <c r="L86" s="1109"/>
      <c r="M86" s="1109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106"/>
      <c r="C87" s="1107"/>
      <c r="D87" s="102"/>
      <c r="E87" s="1108"/>
      <c r="F87" s="1109"/>
      <c r="G87" s="1109"/>
      <c r="H87" s="1109"/>
      <c r="I87" s="1109"/>
      <c r="J87" s="1109"/>
      <c r="K87" s="1109"/>
      <c r="L87" s="1109"/>
      <c r="M87" s="1109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106"/>
      <c r="C88" s="1107"/>
      <c r="D88" s="102"/>
      <c r="E88" s="1108"/>
      <c r="F88" s="1109"/>
      <c r="G88" s="1109"/>
      <c r="H88" s="1109"/>
      <c r="I88" s="1109"/>
      <c r="J88" s="1109"/>
      <c r="K88" s="1109"/>
      <c r="L88" s="1109"/>
      <c r="M88" s="1109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106"/>
      <c r="C89" s="1107"/>
      <c r="D89" s="102"/>
      <c r="E89" s="1108"/>
      <c r="F89" s="1109"/>
      <c r="G89" s="1109"/>
      <c r="H89" s="1109"/>
      <c r="I89" s="1109"/>
      <c r="J89" s="1109"/>
      <c r="K89" s="1109"/>
      <c r="L89" s="1109"/>
      <c r="M89" s="1109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106"/>
      <c r="C90" s="1107"/>
      <c r="D90" s="102"/>
      <c r="E90" s="1108"/>
      <c r="F90" s="1109"/>
      <c r="G90" s="1109"/>
      <c r="H90" s="1109"/>
      <c r="I90" s="1109"/>
      <c r="J90" s="1109"/>
      <c r="K90" s="1109"/>
      <c r="L90" s="1109"/>
      <c r="M90" s="1109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106"/>
      <c r="C91" s="1107"/>
      <c r="D91" s="102"/>
      <c r="E91" s="1108"/>
      <c r="F91" s="1109"/>
      <c r="G91" s="1109"/>
      <c r="H91" s="1109"/>
      <c r="I91" s="1109"/>
      <c r="J91" s="1109"/>
      <c r="K91" s="1109"/>
      <c r="L91" s="1109"/>
      <c r="M91" s="1109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106"/>
      <c r="C92" s="1107"/>
      <c r="D92" s="102"/>
      <c r="E92" s="1108"/>
      <c r="F92" s="1109"/>
      <c r="G92" s="1109"/>
      <c r="H92" s="1109"/>
      <c r="I92" s="1109"/>
      <c r="J92" s="1109"/>
      <c r="K92" s="1109"/>
      <c r="L92" s="1109"/>
      <c r="M92" s="1109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106"/>
      <c r="C93" s="1107"/>
      <c r="D93" s="102"/>
      <c r="E93" s="1108"/>
      <c r="F93" s="1109"/>
      <c r="G93" s="1109"/>
      <c r="H93" s="1109"/>
      <c r="I93" s="1109"/>
      <c r="J93" s="1109"/>
      <c r="K93" s="1109"/>
      <c r="L93" s="1109"/>
      <c r="M93" s="1109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106"/>
      <c r="C94" s="1107"/>
      <c r="D94" s="102"/>
      <c r="E94" s="1108"/>
      <c r="F94" s="1109"/>
      <c r="G94" s="1109"/>
      <c r="H94" s="1109"/>
      <c r="I94" s="1109"/>
      <c r="J94" s="1109"/>
      <c r="K94" s="1109"/>
      <c r="L94" s="1109"/>
      <c r="M94" s="1109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106"/>
      <c r="C95" s="1107"/>
      <c r="D95" s="102"/>
      <c r="E95" s="1108"/>
      <c r="F95" s="1109"/>
      <c r="G95" s="1109"/>
      <c r="H95" s="1109"/>
      <c r="I95" s="1109"/>
      <c r="J95" s="1109"/>
      <c r="K95" s="1109"/>
      <c r="L95" s="1109"/>
      <c r="M95" s="1109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106"/>
      <c r="C96" s="1107"/>
      <c r="D96" s="102"/>
      <c r="E96" s="1108"/>
      <c r="F96" s="1109"/>
      <c r="G96" s="1109"/>
      <c r="H96" s="1109"/>
      <c r="I96" s="1109"/>
      <c r="J96" s="1109"/>
      <c r="K96" s="1109"/>
      <c r="L96" s="1109"/>
      <c r="M96" s="1109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106"/>
      <c r="C97" s="1107"/>
      <c r="D97" s="102"/>
      <c r="E97" s="1108"/>
      <c r="F97" s="1109"/>
      <c r="G97" s="1109"/>
      <c r="H97" s="1109"/>
      <c r="I97" s="1109"/>
      <c r="J97" s="1109"/>
      <c r="K97" s="1109"/>
      <c r="L97" s="1109"/>
      <c r="M97" s="1109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106"/>
      <c r="C98" s="1107"/>
      <c r="D98" s="102"/>
      <c r="E98" s="1108"/>
      <c r="F98" s="1109"/>
      <c r="G98" s="1109"/>
      <c r="H98" s="1109"/>
      <c r="I98" s="1109"/>
      <c r="J98" s="1109"/>
      <c r="K98" s="1109"/>
      <c r="L98" s="1109"/>
      <c r="M98" s="1109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106"/>
      <c r="C99" s="1107"/>
      <c r="D99" s="102"/>
      <c r="E99" s="1108"/>
      <c r="F99" s="1109"/>
      <c r="G99" s="1109"/>
      <c r="H99" s="1109"/>
      <c r="I99" s="1109"/>
      <c r="J99" s="1109"/>
      <c r="K99" s="1109"/>
      <c r="L99" s="1109"/>
      <c r="M99" s="1109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106"/>
      <c r="C100" s="1107"/>
      <c r="D100" s="102"/>
      <c r="E100" s="1108"/>
      <c r="F100" s="1109"/>
      <c r="G100" s="1109"/>
      <c r="H100" s="1109"/>
      <c r="I100" s="1109"/>
      <c r="J100" s="1109"/>
      <c r="K100" s="1109"/>
      <c r="L100" s="1109"/>
      <c r="M100" s="1109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106"/>
      <c r="C101" s="1107"/>
      <c r="D101" s="102"/>
      <c r="E101" s="1108"/>
      <c r="F101" s="1109"/>
      <c r="G101" s="1109"/>
      <c r="H101" s="1109"/>
      <c r="I101" s="1109"/>
      <c r="J101" s="1109"/>
      <c r="K101" s="1109"/>
      <c r="L101" s="1109"/>
      <c r="M101" s="1109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106"/>
      <c r="C102" s="1107"/>
      <c r="D102" s="102"/>
      <c r="E102" s="1108"/>
      <c r="F102" s="1109"/>
      <c r="G102" s="1109"/>
      <c r="H102" s="1109"/>
      <c r="I102" s="1109"/>
      <c r="J102" s="1109"/>
      <c r="K102" s="1109"/>
      <c r="L102" s="1109"/>
      <c r="M102" s="1109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106"/>
      <c r="C103" s="1107"/>
      <c r="D103" s="102"/>
      <c r="E103" s="1108"/>
      <c r="F103" s="1109"/>
      <c r="G103" s="1109"/>
      <c r="H103" s="1109"/>
      <c r="I103" s="1109"/>
      <c r="J103" s="1109"/>
      <c r="K103" s="1109"/>
      <c r="L103" s="1109"/>
      <c r="M103" s="1109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106"/>
      <c r="C104" s="1107"/>
      <c r="D104" s="102"/>
      <c r="E104" s="1108"/>
      <c r="F104" s="1109"/>
      <c r="G104" s="1109"/>
      <c r="H104" s="1109"/>
      <c r="I104" s="1109"/>
      <c r="J104" s="1109"/>
      <c r="K104" s="1109"/>
      <c r="L104" s="1109"/>
      <c r="M104" s="1109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106"/>
      <c r="C105" s="1107"/>
      <c r="D105" s="102"/>
      <c r="E105" s="1108"/>
      <c r="F105" s="1109"/>
      <c r="G105" s="1109"/>
      <c r="H105" s="1109"/>
      <c r="I105" s="1109"/>
      <c r="J105" s="1109"/>
      <c r="K105" s="1109"/>
      <c r="L105" s="1109"/>
      <c r="M105" s="1109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106"/>
      <c r="C106" s="1107"/>
      <c r="D106" s="102"/>
      <c r="E106" s="1108"/>
      <c r="F106" s="1109"/>
      <c r="G106" s="1109"/>
      <c r="H106" s="1109"/>
      <c r="I106" s="1109"/>
      <c r="J106" s="1109"/>
      <c r="K106" s="1109"/>
      <c r="L106" s="1109"/>
      <c r="M106" s="1109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106"/>
      <c r="C107" s="1107"/>
      <c r="D107" s="102"/>
      <c r="E107" s="1108"/>
      <c r="F107" s="1109"/>
      <c r="G107" s="1109"/>
      <c r="H107" s="1109"/>
      <c r="I107" s="1109"/>
      <c r="J107" s="1109"/>
      <c r="K107" s="1109"/>
      <c r="L107" s="1109"/>
      <c r="M107" s="1109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106"/>
      <c r="C108" s="1107"/>
      <c r="D108" s="102"/>
      <c r="E108" s="1108"/>
      <c r="F108" s="1109"/>
      <c r="G108" s="1109"/>
      <c r="H108" s="1109"/>
      <c r="I108" s="1109"/>
      <c r="J108" s="1109"/>
      <c r="K108" s="1109"/>
      <c r="L108" s="1109"/>
      <c r="M108" s="1109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106"/>
      <c r="C109" s="1107"/>
      <c r="D109" s="117"/>
      <c r="E109" s="1108"/>
      <c r="F109" s="1109"/>
      <c r="G109" s="1109"/>
      <c r="H109" s="1109"/>
      <c r="I109" s="1109"/>
      <c r="J109" s="1109"/>
      <c r="K109" s="1109"/>
      <c r="L109" s="1109"/>
      <c r="M109" s="1109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MARÇO DE 2014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080">
        <v>2</v>
      </c>
      <c r="P112" s="1080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97" t="s">
        <v>85</v>
      </c>
      <c r="C170" s="997"/>
      <c r="D170" s="997"/>
      <c r="E170" s="997"/>
      <c r="F170" s="997"/>
      <c r="G170" s="997"/>
      <c r="H170" s="997"/>
      <c r="I170" s="997"/>
      <c r="J170" s="997"/>
      <c r="K170" s="997"/>
      <c r="L170" s="997"/>
      <c r="M170" s="997"/>
      <c r="N170" s="997"/>
      <c r="O170" s="997"/>
      <c r="P170" s="997"/>
    </row>
    <row r="171" spans="1:25" ht="14.25">
      <c r="B171" s="997" t="s">
        <v>82</v>
      </c>
      <c r="C171" s="997"/>
      <c r="D171" s="997"/>
      <c r="E171" s="997"/>
      <c r="F171" s="997"/>
      <c r="G171" s="997"/>
      <c r="H171" s="997"/>
      <c r="I171" s="997"/>
      <c r="J171" s="997"/>
      <c r="K171" s="997"/>
      <c r="L171" s="997"/>
      <c r="M171" s="997"/>
      <c r="N171" s="997"/>
      <c r="O171" s="997"/>
      <c r="P171" s="997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937" t="s">
        <v>10</v>
      </c>
      <c r="C173" s="938"/>
      <c r="D173" s="938"/>
      <c r="E173" s="938"/>
      <c r="F173" s="938"/>
      <c r="G173" s="938"/>
      <c r="H173" s="938"/>
      <c r="I173" s="938"/>
      <c r="J173" s="938"/>
      <c r="K173" s="938"/>
      <c r="L173" s="938"/>
      <c r="M173" s="938"/>
      <c r="N173" s="938"/>
      <c r="O173" s="938"/>
      <c r="P173" s="939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83" t="s">
        <v>1</v>
      </c>
      <c r="C190" s="1099"/>
      <c r="D190" s="981" t="s">
        <v>7</v>
      </c>
      <c r="E190" s="1102" t="s">
        <v>8</v>
      </c>
      <c r="F190" s="1103"/>
      <c r="G190" s="1103"/>
      <c r="H190" s="1103"/>
      <c r="I190" s="1103"/>
      <c r="J190" s="1103"/>
      <c r="K190" s="1103"/>
      <c r="L190" s="1103"/>
      <c r="M190" s="1103"/>
      <c r="N190" s="981" t="s">
        <v>3</v>
      </c>
      <c r="O190" s="981" t="s">
        <v>4</v>
      </c>
      <c r="P190" s="981" t="s">
        <v>2</v>
      </c>
    </row>
    <row r="191" spans="2:16">
      <c r="B191" s="1100"/>
      <c r="C191" s="1101"/>
      <c r="D191" s="1098"/>
      <c r="E191" s="1104"/>
      <c r="F191" s="1105"/>
      <c r="G191" s="1105"/>
      <c r="H191" s="1105"/>
      <c r="I191" s="1105"/>
      <c r="J191" s="1105"/>
      <c r="K191" s="1105"/>
      <c r="L191" s="1105"/>
      <c r="M191" s="1105"/>
      <c r="N191" s="1098"/>
      <c r="O191" s="1098"/>
      <c r="P191" s="1098"/>
    </row>
    <row r="192" spans="2:16" ht="23.25" customHeight="1">
      <c r="B192" s="1112">
        <v>1</v>
      </c>
      <c r="C192" s="1113"/>
      <c r="D192" s="165">
        <v>1</v>
      </c>
      <c r="E192" s="1116" t="s">
        <v>146</v>
      </c>
      <c r="F192" s="1117"/>
      <c r="G192" s="1117"/>
      <c r="H192" s="1117"/>
      <c r="I192" s="1117"/>
      <c r="J192" s="1117"/>
      <c r="K192" s="1117"/>
      <c r="L192" s="1117"/>
      <c r="M192" s="1117"/>
      <c r="N192" s="205">
        <v>4000</v>
      </c>
      <c r="O192" s="147">
        <f>N192*D192</f>
        <v>4000</v>
      </c>
      <c r="P192" s="113"/>
    </row>
    <row r="193" spans="2:16" ht="23.25" customHeight="1">
      <c r="B193" s="1112">
        <v>2</v>
      </c>
      <c r="C193" s="1113"/>
      <c r="D193" s="166">
        <v>30</v>
      </c>
      <c r="E193" s="1114" t="s">
        <v>147</v>
      </c>
      <c r="F193" s="1115"/>
      <c r="G193" s="1115"/>
      <c r="H193" s="1115"/>
      <c r="I193" s="1115"/>
      <c r="J193" s="1115"/>
      <c r="K193" s="1115"/>
      <c r="L193" s="1115"/>
      <c r="M193" s="1115"/>
      <c r="N193" s="205">
        <v>240</v>
      </c>
      <c r="O193" s="147">
        <f>N193*D193</f>
        <v>7200</v>
      </c>
      <c r="P193" s="113"/>
    </row>
    <row r="194" spans="2:16" ht="23.25" customHeight="1">
      <c r="B194" s="1112">
        <v>3</v>
      </c>
      <c r="C194" s="1113"/>
      <c r="D194" s="166">
        <v>1</v>
      </c>
      <c r="E194" s="1114" t="s">
        <v>89</v>
      </c>
      <c r="F194" s="1115"/>
      <c r="G194" s="1115"/>
      <c r="H194" s="1115"/>
      <c r="I194" s="1115"/>
      <c r="J194" s="1115"/>
      <c r="K194" s="1115"/>
      <c r="L194" s="1115"/>
      <c r="M194" s="1115"/>
      <c r="N194" s="205">
        <v>600</v>
      </c>
      <c r="O194" s="147">
        <f>N194*D194</f>
        <v>600</v>
      </c>
      <c r="P194" s="113"/>
    </row>
    <row r="195" spans="2:16" ht="23.25" customHeight="1">
      <c r="B195" s="989"/>
      <c r="C195" s="990"/>
      <c r="D195" s="990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8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MARÇO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iW/y3pKvSGSywQRGwm9QFcnQfD0945IfXEpi4T3NscAg8Ru/pgHwzZ+uxHE2HT6Tsna/UBo60I7FKFCVlgTAtA==" saltValue="0D1JRIX/McpAUz164aeNTA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72" priority="71" stopIfTrue="1" operator="equal">
      <formula>0</formula>
    </cfRule>
  </conditionalFormatting>
  <conditionalFormatting sqref="N59:O59 N110:O110">
    <cfRule type="cellIs" dxfId="71" priority="70" stopIfTrue="1" operator="equal">
      <formula>"INDIQUE A MOEDA"</formula>
    </cfRule>
  </conditionalFormatting>
  <conditionalFormatting sqref="B12 N195:O195">
    <cfRule type="cellIs" dxfId="70" priority="69" stopIfTrue="1" operator="equal">
      <formula>0</formula>
    </cfRule>
  </conditionalFormatting>
  <conditionalFormatting sqref="N65:N109 N16:N58">
    <cfRule type="cellIs" dxfId="69" priority="67" stopIfTrue="1" operator="equal">
      <formula>0</formula>
    </cfRule>
  </conditionalFormatting>
  <conditionalFormatting sqref="D65:D108 D16:D58">
    <cfRule type="cellIs" dxfId="68" priority="61" stopIfTrue="1" operator="equal">
      <formula>0</formula>
    </cfRule>
  </conditionalFormatting>
  <conditionalFormatting sqref="O65:O109">
    <cfRule type="cellIs" dxfId="67" priority="59" stopIfTrue="1" operator="equal">
      <formula>0</formula>
    </cfRule>
  </conditionalFormatting>
  <conditionalFormatting sqref="E65:M109 E16:M58">
    <cfRule type="cellIs" dxfId="66" priority="53" stopIfTrue="1" operator="equal">
      <formula>0</formula>
    </cfRule>
  </conditionalFormatting>
  <conditionalFormatting sqref="F8:M8">
    <cfRule type="cellIs" dxfId="65" priority="14" stopIfTrue="1" operator="equal">
      <formula>""</formula>
    </cfRule>
  </conditionalFormatting>
  <conditionalFormatting sqref="O65:O109 O16:O58 E10:G10">
    <cfRule type="cellIs" dxfId="64" priority="9" stopIfTrue="1" operator="equal">
      <formula>""</formula>
    </cfRule>
  </conditionalFormatting>
  <conditionalFormatting sqref="R8 E10 F8:P8">
    <cfRule type="cellIs" dxfId="63" priority="3" stopIfTrue="1" operator="equal">
      <formula>""</formula>
    </cfRule>
  </conditionalFormatting>
  <conditionalFormatting sqref="D12">
    <cfRule type="cellIs" dxfId="62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129" t="s">
        <v>194</v>
      </c>
      <c r="C10" s="1129"/>
      <c r="D10" s="913"/>
      <c r="E10" s="913"/>
      <c r="F10" s="913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931" t="s">
        <v>5</v>
      </c>
      <c r="C17" s="931"/>
      <c r="D17" s="969" t="str">
        <f>IF(SUM(O22:O58,O65:O109)=0,"",SUM(O22:O58,O65:O109))</f>
        <v/>
      </c>
      <c r="E17" s="969"/>
      <c r="F17" s="969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981" t="s">
        <v>1</v>
      </c>
      <c r="C20" s="981" t="s">
        <v>7</v>
      </c>
      <c r="D20" s="1102" t="s">
        <v>8</v>
      </c>
      <c r="E20" s="1132"/>
      <c r="F20" s="1132"/>
      <c r="G20" s="1132"/>
      <c r="H20" s="1132"/>
      <c r="I20" s="1132"/>
      <c r="J20" s="1133"/>
      <c r="K20" s="923" t="s">
        <v>80</v>
      </c>
      <c r="L20" s="981" t="s">
        <v>3</v>
      </c>
      <c r="M20" s="1011" t="s">
        <v>180</v>
      </c>
      <c r="N20" s="1138"/>
      <c r="O20" s="1096" t="s">
        <v>181</v>
      </c>
      <c r="P20" s="984" t="s">
        <v>2</v>
      </c>
      <c r="Q20" s="276"/>
      <c r="R20" s="636" t="s">
        <v>301</v>
      </c>
    </row>
    <row r="21" spans="1:20" s="99" customFormat="1" ht="23.25" customHeight="1">
      <c r="A21" s="496"/>
      <c r="B21" s="1070"/>
      <c r="C21" s="1131"/>
      <c r="D21" s="1134"/>
      <c r="E21" s="1135"/>
      <c r="F21" s="1135"/>
      <c r="G21" s="1135"/>
      <c r="H21" s="1135"/>
      <c r="I21" s="1135"/>
      <c r="J21" s="1136"/>
      <c r="K21" s="1137"/>
      <c r="L21" s="1070"/>
      <c r="M21" s="1139"/>
      <c r="N21" s="1140"/>
      <c r="O21" s="1130"/>
      <c r="P21" s="1063"/>
      <c r="Q21" s="276"/>
      <c r="R21" s="129"/>
    </row>
    <row r="22" spans="1:20" s="342" customFormat="1" ht="24" customHeight="1">
      <c r="A22" s="170"/>
      <c r="B22" s="540"/>
      <c r="C22" s="102"/>
      <c r="D22" s="1118"/>
      <c r="E22" s="1119"/>
      <c r="F22" s="1119"/>
      <c r="G22" s="1119"/>
      <c r="H22" s="1119"/>
      <c r="I22" s="1119"/>
      <c r="J22" s="1120"/>
      <c r="K22" s="72"/>
      <c r="L22" s="149"/>
      <c r="M22" s="1121" t="str">
        <f>IF(C22*L22=0,"",C22*L22)</f>
        <v/>
      </c>
      <c r="N22" s="1122"/>
      <c r="O22" s="693" t="str">
        <f>IF(ISERROR(INDEX($S$22:$S$27,MATCH(K22,$R$22:$R$27,0))*M22),"",INDEX($S$22:$S$27,MATCH(K22,$R$22:$R$27,0))*M22)</f>
        <v/>
      </c>
      <c r="P22" s="570"/>
      <c r="Q22" s="522"/>
      <c r="R22" s="689" t="str">
        <f>IF($C$13=0,"",$C$13)</f>
        <v>USD</v>
      </c>
      <c r="S22" s="690">
        <f>$E$13</f>
        <v>1</v>
      </c>
    </row>
    <row r="23" spans="1:20" s="342" customFormat="1" ht="24" customHeight="1">
      <c r="A23" s="170"/>
      <c r="B23" s="540"/>
      <c r="C23" s="102"/>
      <c r="D23" s="1118"/>
      <c r="E23" s="1119"/>
      <c r="F23" s="1119"/>
      <c r="G23" s="1119"/>
      <c r="H23" s="1119"/>
      <c r="I23" s="1119"/>
      <c r="J23" s="1120"/>
      <c r="K23" s="72"/>
      <c r="L23" s="149"/>
      <c r="M23" s="1121" t="str">
        <f t="shared" ref="M23:M58" si="0">IF(C23*L23=0,"",C23*L23)</f>
        <v/>
      </c>
      <c r="N23" s="1122"/>
      <c r="O23" s="693" t="str">
        <f t="shared" ref="O23:O58" si="1">IF(ISERROR(INDEX($S$22:$S$27,MATCH(K23,$R$22:$R$27,0))*M23),"",INDEX($S$22:$S$27,MATCH(K23,$R$22:$R$27,0))*M23)</f>
        <v/>
      </c>
      <c r="P23" s="439"/>
      <c r="Q23" s="522"/>
      <c r="R23" s="689" t="str">
        <f>IF($H$13=0,"",$H$13)</f>
        <v/>
      </c>
      <c r="S23" s="690">
        <f>$J$13</f>
        <v>0</v>
      </c>
    </row>
    <row r="24" spans="1:20" s="342" customFormat="1" ht="24" customHeight="1">
      <c r="A24" s="170"/>
      <c r="B24" s="540"/>
      <c r="C24" s="102"/>
      <c r="D24" s="1118"/>
      <c r="E24" s="1119"/>
      <c r="F24" s="1119"/>
      <c r="G24" s="1119"/>
      <c r="H24" s="1119"/>
      <c r="I24" s="1119"/>
      <c r="J24" s="1120"/>
      <c r="K24" s="72"/>
      <c r="L24" s="149"/>
      <c r="M24" s="1121" t="str">
        <f t="shared" si="0"/>
        <v/>
      </c>
      <c r="N24" s="1122"/>
      <c r="O24" s="693" t="str">
        <f t="shared" si="1"/>
        <v/>
      </c>
      <c r="P24" s="439"/>
      <c r="Q24" s="522"/>
      <c r="R24" s="691" t="str">
        <f>IF($M$13=0,"",$M$13)</f>
        <v/>
      </c>
      <c r="S24" s="690">
        <f>$O$13</f>
        <v>0</v>
      </c>
    </row>
    <row r="25" spans="1:20" s="342" customFormat="1" ht="24" customHeight="1">
      <c r="A25" s="170"/>
      <c r="B25" s="540"/>
      <c r="C25" s="102"/>
      <c r="D25" s="1118"/>
      <c r="E25" s="1119"/>
      <c r="F25" s="1119"/>
      <c r="G25" s="1119"/>
      <c r="H25" s="1119"/>
      <c r="I25" s="1119"/>
      <c r="J25" s="1120"/>
      <c r="K25" s="72"/>
      <c r="L25" s="149"/>
      <c r="M25" s="1121" t="str">
        <f t="shared" si="0"/>
        <v/>
      </c>
      <c r="N25" s="1122"/>
      <c r="O25" s="693" t="str">
        <f t="shared" si="1"/>
        <v/>
      </c>
      <c r="P25" s="439"/>
      <c r="Q25" s="505"/>
      <c r="R25" s="691" t="str">
        <f>IF($C$15=0,"",$C$15)</f>
        <v/>
      </c>
      <c r="S25" s="690">
        <f>$E$15</f>
        <v>0</v>
      </c>
    </row>
    <row r="26" spans="1:20" s="342" customFormat="1" ht="24" customHeight="1">
      <c r="A26" s="170"/>
      <c r="B26" s="540"/>
      <c r="C26" s="102"/>
      <c r="D26" s="1118"/>
      <c r="E26" s="1119"/>
      <c r="F26" s="1119"/>
      <c r="G26" s="1119"/>
      <c r="H26" s="1119"/>
      <c r="I26" s="1119"/>
      <c r="J26" s="1120"/>
      <c r="K26" s="72"/>
      <c r="L26" s="149"/>
      <c r="M26" s="1121" t="str">
        <f t="shared" si="0"/>
        <v/>
      </c>
      <c r="N26" s="1122"/>
      <c r="O26" s="693" t="str">
        <f t="shared" si="1"/>
        <v/>
      </c>
      <c r="P26" s="439"/>
      <c r="Q26" s="505"/>
      <c r="R26" s="691" t="str">
        <f>IF($H$15=0,"")</f>
        <v/>
      </c>
      <c r="S26" s="690">
        <f>$J$15</f>
        <v>0</v>
      </c>
    </row>
    <row r="27" spans="1:20" s="342" customFormat="1" ht="24" customHeight="1">
      <c r="A27" s="170"/>
      <c r="B27" s="540"/>
      <c r="C27" s="102"/>
      <c r="D27" s="1118"/>
      <c r="E27" s="1119"/>
      <c r="F27" s="1119"/>
      <c r="G27" s="1119"/>
      <c r="H27" s="1119"/>
      <c r="I27" s="1119"/>
      <c r="J27" s="1120"/>
      <c r="K27" s="72"/>
      <c r="L27" s="149"/>
      <c r="M27" s="1121" t="str">
        <f t="shared" si="0"/>
        <v/>
      </c>
      <c r="N27" s="1122"/>
      <c r="O27" s="693" t="str">
        <f t="shared" si="1"/>
        <v/>
      </c>
      <c r="P27" s="439"/>
      <c r="Q27" s="505"/>
      <c r="R27" s="692" t="str">
        <f>IF($M$15=0,"",$M$15)</f>
        <v/>
      </c>
      <c r="S27" s="690">
        <f>$O$15</f>
        <v>0</v>
      </c>
    </row>
    <row r="28" spans="1:20" s="342" customFormat="1" ht="24" customHeight="1">
      <c r="A28" s="170"/>
      <c r="B28" s="540"/>
      <c r="C28" s="102"/>
      <c r="D28" s="1118"/>
      <c r="E28" s="1119"/>
      <c r="F28" s="1119"/>
      <c r="G28" s="1119"/>
      <c r="H28" s="1119"/>
      <c r="I28" s="1119"/>
      <c r="J28" s="1120"/>
      <c r="K28" s="72"/>
      <c r="L28" s="149"/>
      <c r="M28" s="1121" t="str">
        <f t="shared" si="0"/>
        <v/>
      </c>
      <c r="N28" s="1122"/>
      <c r="O28" s="693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118"/>
      <c r="E29" s="1119"/>
      <c r="F29" s="1119"/>
      <c r="G29" s="1119"/>
      <c r="H29" s="1119"/>
      <c r="I29" s="1119"/>
      <c r="J29" s="1120"/>
      <c r="K29" s="72"/>
      <c r="L29" s="149"/>
      <c r="M29" s="1121" t="str">
        <f t="shared" si="0"/>
        <v/>
      </c>
      <c r="N29" s="1122"/>
      <c r="O29" s="693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118"/>
      <c r="E30" s="1119"/>
      <c r="F30" s="1119"/>
      <c r="G30" s="1119"/>
      <c r="H30" s="1119"/>
      <c r="I30" s="1119"/>
      <c r="J30" s="1120"/>
      <c r="K30" s="72"/>
      <c r="L30" s="149"/>
      <c r="M30" s="1121" t="str">
        <f t="shared" si="0"/>
        <v/>
      </c>
      <c r="N30" s="1122"/>
      <c r="O30" s="693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118"/>
      <c r="E31" s="1119"/>
      <c r="F31" s="1119"/>
      <c r="G31" s="1119"/>
      <c r="H31" s="1119"/>
      <c r="I31" s="1119"/>
      <c r="J31" s="1120"/>
      <c r="K31" s="72"/>
      <c r="L31" s="149"/>
      <c r="M31" s="1121" t="str">
        <f t="shared" si="0"/>
        <v/>
      </c>
      <c r="N31" s="1122"/>
      <c r="O31" s="693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118"/>
      <c r="E32" s="1119"/>
      <c r="F32" s="1119"/>
      <c r="G32" s="1119"/>
      <c r="H32" s="1119"/>
      <c r="I32" s="1119"/>
      <c r="J32" s="1120"/>
      <c r="K32" s="72"/>
      <c r="L32" s="149"/>
      <c r="M32" s="1121" t="str">
        <f t="shared" si="0"/>
        <v/>
      </c>
      <c r="N32" s="1122"/>
      <c r="O32" s="693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118"/>
      <c r="E33" s="1119"/>
      <c r="F33" s="1119"/>
      <c r="G33" s="1119"/>
      <c r="H33" s="1119"/>
      <c r="I33" s="1119"/>
      <c r="J33" s="1120"/>
      <c r="K33" s="72"/>
      <c r="L33" s="149"/>
      <c r="M33" s="1121" t="str">
        <f t="shared" si="0"/>
        <v/>
      </c>
      <c r="N33" s="1122"/>
      <c r="O33" s="693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118"/>
      <c r="E34" s="1119"/>
      <c r="F34" s="1119"/>
      <c r="G34" s="1119"/>
      <c r="H34" s="1119"/>
      <c r="I34" s="1119"/>
      <c r="J34" s="1120"/>
      <c r="K34" s="72"/>
      <c r="L34" s="149"/>
      <c r="M34" s="1121" t="str">
        <f t="shared" si="0"/>
        <v/>
      </c>
      <c r="N34" s="1122"/>
      <c r="O34" s="693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118"/>
      <c r="E35" s="1119"/>
      <c r="F35" s="1119"/>
      <c r="G35" s="1119"/>
      <c r="H35" s="1119"/>
      <c r="I35" s="1119"/>
      <c r="J35" s="1120"/>
      <c r="K35" s="72"/>
      <c r="L35" s="149"/>
      <c r="M35" s="1121" t="str">
        <f t="shared" si="0"/>
        <v/>
      </c>
      <c r="N35" s="1122"/>
      <c r="O35" s="693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118"/>
      <c r="E36" s="1119"/>
      <c r="F36" s="1119"/>
      <c r="G36" s="1119"/>
      <c r="H36" s="1119"/>
      <c r="I36" s="1119"/>
      <c r="J36" s="1120"/>
      <c r="K36" s="72"/>
      <c r="L36" s="149"/>
      <c r="M36" s="1121" t="str">
        <f t="shared" si="0"/>
        <v/>
      </c>
      <c r="N36" s="1122"/>
      <c r="O36" s="693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118"/>
      <c r="E37" s="1119"/>
      <c r="F37" s="1119"/>
      <c r="G37" s="1119"/>
      <c r="H37" s="1119"/>
      <c r="I37" s="1119"/>
      <c r="J37" s="1120"/>
      <c r="K37" s="72"/>
      <c r="L37" s="149"/>
      <c r="M37" s="1121" t="str">
        <f t="shared" si="0"/>
        <v/>
      </c>
      <c r="N37" s="1122"/>
      <c r="O37" s="693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118"/>
      <c r="E38" s="1119"/>
      <c r="F38" s="1119"/>
      <c r="G38" s="1119"/>
      <c r="H38" s="1119"/>
      <c r="I38" s="1119"/>
      <c r="J38" s="1120"/>
      <c r="K38" s="72"/>
      <c r="L38" s="149"/>
      <c r="M38" s="1121" t="str">
        <f t="shared" si="0"/>
        <v/>
      </c>
      <c r="N38" s="1122"/>
      <c r="O38" s="693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118"/>
      <c r="E39" s="1119"/>
      <c r="F39" s="1119"/>
      <c r="G39" s="1119"/>
      <c r="H39" s="1119"/>
      <c r="I39" s="1119"/>
      <c r="J39" s="1120"/>
      <c r="K39" s="72"/>
      <c r="L39" s="149"/>
      <c r="M39" s="1121" t="str">
        <f t="shared" si="0"/>
        <v/>
      </c>
      <c r="N39" s="1122"/>
      <c r="O39" s="693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118"/>
      <c r="E40" s="1119"/>
      <c r="F40" s="1119"/>
      <c r="G40" s="1119"/>
      <c r="H40" s="1119"/>
      <c r="I40" s="1119"/>
      <c r="J40" s="1120"/>
      <c r="K40" s="72"/>
      <c r="L40" s="149"/>
      <c r="M40" s="1121" t="str">
        <f t="shared" si="0"/>
        <v/>
      </c>
      <c r="N40" s="1122"/>
      <c r="O40" s="693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118"/>
      <c r="E41" s="1119"/>
      <c r="F41" s="1119"/>
      <c r="G41" s="1119"/>
      <c r="H41" s="1119"/>
      <c r="I41" s="1119"/>
      <c r="J41" s="1120"/>
      <c r="K41" s="72"/>
      <c r="L41" s="149"/>
      <c r="M41" s="1121" t="str">
        <f t="shared" si="0"/>
        <v/>
      </c>
      <c r="N41" s="1122"/>
      <c r="O41" s="693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118"/>
      <c r="E42" s="1119"/>
      <c r="F42" s="1119"/>
      <c r="G42" s="1119"/>
      <c r="H42" s="1119"/>
      <c r="I42" s="1119"/>
      <c r="J42" s="1120"/>
      <c r="K42" s="72"/>
      <c r="L42" s="149"/>
      <c r="M42" s="1121" t="str">
        <f t="shared" si="0"/>
        <v/>
      </c>
      <c r="N42" s="1122"/>
      <c r="O42" s="693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118"/>
      <c r="E43" s="1119"/>
      <c r="F43" s="1119"/>
      <c r="G43" s="1119"/>
      <c r="H43" s="1119"/>
      <c r="I43" s="1119"/>
      <c r="J43" s="1120"/>
      <c r="K43" s="72"/>
      <c r="L43" s="149"/>
      <c r="M43" s="1121" t="str">
        <f t="shared" si="0"/>
        <v/>
      </c>
      <c r="N43" s="1122"/>
      <c r="O43" s="693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118"/>
      <c r="E44" s="1119"/>
      <c r="F44" s="1119"/>
      <c r="G44" s="1119"/>
      <c r="H44" s="1119"/>
      <c r="I44" s="1119"/>
      <c r="J44" s="1120"/>
      <c r="K44" s="72"/>
      <c r="L44" s="149"/>
      <c r="M44" s="1121" t="str">
        <f t="shared" si="0"/>
        <v/>
      </c>
      <c r="N44" s="1122"/>
      <c r="O44" s="693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118"/>
      <c r="E45" s="1119"/>
      <c r="F45" s="1119"/>
      <c r="G45" s="1119"/>
      <c r="H45" s="1119"/>
      <c r="I45" s="1119"/>
      <c r="J45" s="1120"/>
      <c r="K45" s="72"/>
      <c r="L45" s="149"/>
      <c r="M45" s="1121" t="str">
        <f t="shared" si="0"/>
        <v/>
      </c>
      <c r="N45" s="1122"/>
      <c r="O45" s="693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118"/>
      <c r="E46" s="1119"/>
      <c r="F46" s="1119"/>
      <c r="G46" s="1119"/>
      <c r="H46" s="1119"/>
      <c r="I46" s="1119"/>
      <c r="J46" s="1120"/>
      <c r="K46" s="72"/>
      <c r="L46" s="149"/>
      <c r="M46" s="1121" t="str">
        <f t="shared" si="0"/>
        <v/>
      </c>
      <c r="N46" s="1122"/>
      <c r="O46" s="693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118"/>
      <c r="E47" s="1119"/>
      <c r="F47" s="1119"/>
      <c r="G47" s="1119"/>
      <c r="H47" s="1119"/>
      <c r="I47" s="1119"/>
      <c r="J47" s="1120"/>
      <c r="K47" s="72"/>
      <c r="L47" s="149"/>
      <c r="M47" s="1121" t="str">
        <f t="shared" si="0"/>
        <v/>
      </c>
      <c r="N47" s="1122"/>
      <c r="O47" s="693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118"/>
      <c r="E48" s="1119"/>
      <c r="F48" s="1119"/>
      <c r="G48" s="1119"/>
      <c r="H48" s="1119"/>
      <c r="I48" s="1119"/>
      <c r="J48" s="1120"/>
      <c r="K48" s="72"/>
      <c r="L48" s="149"/>
      <c r="M48" s="1121" t="str">
        <f t="shared" si="0"/>
        <v/>
      </c>
      <c r="N48" s="1122"/>
      <c r="O48" s="693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118"/>
      <c r="E49" s="1119"/>
      <c r="F49" s="1119"/>
      <c r="G49" s="1119"/>
      <c r="H49" s="1119"/>
      <c r="I49" s="1119"/>
      <c r="J49" s="1120"/>
      <c r="K49" s="72"/>
      <c r="L49" s="149"/>
      <c r="M49" s="1121" t="str">
        <f t="shared" si="0"/>
        <v/>
      </c>
      <c r="N49" s="1122"/>
      <c r="O49" s="693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118"/>
      <c r="E50" s="1119"/>
      <c r="F50" s="1119"/>
      <c r="G50" s="1119"/>
      <c r="H50" s="1119"/>
      <c r="I50" s="1119"/>
      <c r="J50" s="1120"/>
      <c r="K50" s="72"/>
      <c r="L50" s="149"/>
      <c r="M50" s="1121" t="str">
        <f t="shared" si="0"/>
        <v/>
      </c>
      <c r="N50" s="1122"/>
      <c r="O50" s="693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118"/>
      <c r="E51" s="1119"/>
      <c r="F51" s="1119"/>
      <c r="G51" s="1119"/>
      <c r="H51" s="1119"/>
      <c r="I51" s="1119"/>
      <c r="J51" s="1120"/>
      <c r="K51" s="72"/>
      <c r="L51" s="149"/>
      <c r="M51" s="1121" t="str">
        <f t="shared" si="0"/>
        <v/>
      </c>
      <c r="N51" s="1122"/>
      <c r="O51" s="693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118"/>
      <c r="E52" s="1119"/>
      <c r="F52" s="1119"/>
      <c r="G52" s="1119"/>
      <c r="H52" s="1119"/>
      <c r="I52" s="1119"/>
      <c r="J52" s="1120"/>
      <c r="K52" s="72"/>
      <c r="L52" s="149"/>
      <c r="M52" s="1121" t="str">
        <f t="shared" si="0"/>
        <v/>
      </c>
      <c r="N52" s="1122"/>
      <c r="O52" s="693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118"/>
      <c r="E53" s="1119"/>
      <c r="F53" s="1119"/>
      <c r="G53" s="1119"/>
      <c r="H53" s="1119"/>
      <c r="I53" s="1119"/>
      <c r="J53" s="1120"/>
      <c r="K53" s="72"/>
      <c r="L53" s="149"/>
      <c r="M53" s="1121" t="str">
        <f t="shared" si="0"/>
        <v/>
      </c>
      <c r="N53" s="1122"/>
      <c r="O53" s="693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118"/>
      <c r="E54" s="1119"/>
      <c r="F54" s="1119"/>
      <c r="G54" s="1119"/>
      <c r="H54" s="1119"/>
      <c r="I54" s="1119"/>
      <c r="J54" s="1120"/>
      <c r="K54" s="72"/>
      <c r="L54" s="149"/>
      <c r="M54" s="1121" t="str">
        <f t="shared" si="0"/>
        <v/>
      </c>
      <c r="N54" s="1122"/>
      <c r="O54" s="693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118"/>
      <c r="E55" s="1119"/>
      <c r="F55" s="1119"/>
      <c r="G55" s="1119"/>
      <c r="H55" s="1119"/>
      <c r="I55" s="1119"/>
      <c r="J55" s="1120"/>
      <c r="K55" s="72"/>
      <c r="L55" s="149"/>
      <c r="M55" s="1121" t="str">
        <f t="shared" si="0"/>
        <v/>
      </c>
      <c r="N55" s="1122"/>
      <c r="O55" s="693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118"/>
      <c r="E56" s="1119"/>
      <c r="F56" s="1119"/>
      <c r="G56" s="1119"/>
      <c r="H56" s="1119"/>
      <c r="I56" s="1119"/>
      <c r="J56" s="1120"/>
      <c r="K56" s="72"/>
      <c r="L56" s="149"/>
      <c r="M56" s="1121" t="str">
        <f t="shared" si="0"/>
        <v/>
      </c>
      <c r="N56" s="1122"/>
      <c r="O56" s="693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118"/>
      <c r="E57" s="1119"/>
      <c r="F57" s="1119"/>
      <c r="G57" s="1119"/>
      <c r="H57" s="1119"/>
      <c r="I57" s="1119"/>
      <c r="J57" s="1120"/>
      <c r="K57" s="72"/>
      <c r="L57" s="149"/>
      <c r="M57" s="1121" t="str">
        <f t="shared" si="0"/>
        <v/>
      </c>
      <c r="N57" s="1122"/>
      <c r="O57" s="693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118"/>
      <c r="E58" s="1119"/>
      <c r="F58" s="1119"/>
      <c r="G58" s="1119"/>
      <c r="H58" s="1119"/>
      <c r="I58" s="1119"/>
      <c r="J58" s="1120"/>
      <c r="K58" s="72"/>
      <c r="L58" s="149"/>
      <c r="M58" s="1121" t="str">
        <f t="shared" si="0"/>
        <v/>
      </c>
      <c r="N58" s="1122"/>
      <c r="O58" s="693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MARÇO DE 2014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141" t="s">
        <v>1</v>
      </c>
      <c r="C63" s="981" t="s">
        <v>7</v>
      </c>
      <c r="D63" s="1102" t="s">
        <v>8</v>
      </c>
      <c r="E63" s="1103"/>
      <c r="F63" s="1103"/>
      <c r="G63" s="1103"/>
      <c r="H63" s="1103"/>
      <c r="I63" s="1103"/>
      <c r="J63" s="1143"/>
      <c r="K63" s="923" t="s">
        <v>80</v>
      </c>
      <c r="L63" s="981" t="s">
        <v>3</v>
      </c>
      <c r="M63" s="1011" t="s">
        <v>180</v>
      </c>
      <c r="N63" s="1138"/>
      <c r="O63" s="1096" t="s">
        <v>181</v>
      </c>
      <c r="P63" s="984" t="s">
        <v>2</v>
      </c>
      <c r="Q63" s="276"/>
      <c r="R63" s="128"/>
      <c r="S63" s="128"/>
    </row>
    <row r="64" spans="1:19" s="99" customFormat="1" ht="23.25" customHeight="1">
      <c r="A64" s="496"/>
      <c r="B64" s="1142"/>
      <c r="C64" s="1098"/>
      <c r="D64" s="1104"/>
      <c r="E64" s="1105"/>
      <c r="F64" s="1105"/>
      <c r="G64" s="1105"/>
      <c r="H64" s="1105"/>
      <c r="I64" s="1105"/>
      <c r="J64" s="1144"/>
      <c r="K64" s="1137"/>
      <c r="L64" s="1070"/>
      <c r="M64" s="1139"/>
      <c r="N64" s="1140"/>
      <c r="O64" s="1130"/>
      <c r="P64" s="1063"/>
      <c r="Q64" s="276"/>
      <c r="R64" s="129"/>
      <c r="S64" s="129"/>
    </row>
    <row r="65" spans="1:19" customFormat="1" ht="24" customHeight="1">
      <c r="A65" s="170"/>
      <c r="B65" s="283"/>
      <c r="C65" s="102"/>
      <c r="D65" s="1118"/>
      <c r="E65" s="1119"/>
      <c r="F65" s="1119"/>
      <c r="G65" s="1119"/>
      <c r="H65" s="1119"/>
      <c r="I65" s="1119"/>
      <c r="J65" s="1120"/>
      <c r="K65" s="72"/>
      <c r="L65" s="149"/>
      <c r="M65" s="1121" t="str">
        <f t="shared" ref="M65:M109" si="2">IF(C65*L65=0,"",C65*L65)</f>
        <v/>
      </c>
      <c r="N65" s="1122"/>
      <c r="O65" s="693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118"/>
      <c r="E66" s="1119"/>
      <c r="F66" s="1119"/>
      <c r="G66" s="1119"/>
      <c r="H66" s="1119"/>
      <c r="I66" s="1119"/>
      <c r="J66" s="1120"/>
      <c r="K66" s="72"/>
      <c r="L66" s="149"/>
      <c r="M66" s="1121" t="str">
        <f t="shared" si="2"/>
        <v/>
      </c>
      <c r="N66" s="1122"/>
      <c r="O66" s="693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118"/>
      <c r="E67" s="1119"/>
      <c r="F67" s="1119"/>
      <c r="G67" s="1119"/>
      <c r="H67" s="1119"/>
      <c r="I67" s="1119"/>
      <c r="J67" s="1120"/>
      <c r="K67" s="72"/>
      <c r="L67" s="149"/>
      <c r="M67" s="1121" t="str">
        <f t="shared" si="2"/>
        <v/>
      </c>
      <c r="N67" s="1122"/>
      <c r="O67" s="693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118"/>
      <c r="E68" s="1119"/>
      <c r="F68" s="1119"/>
      <c r="G68" s="1119"/>
      <c r="H68" s="1119"/>
      <c r="I68" s="1119"/>
      <c r="J68" s="1120"/>
      <c r="K68" s="72"/>
      <c r="L68" s="149"/>
      <c r="M68" s="1121" t="str">
        <f t="shared" si="2"/>
        <v/>
      </c>
      <c r="N68" s="1122"/>
      <c r="O68" s="693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118"/>
      <c r="E69" s="1119"/>
      <c r="F69" s="1119"/>
      <c r="G69" s="1119"/>
      <c r="H69" s="1119"/>
      <c r="I69" s="1119"/>
      <c r="J69" s="1120"/>
      <c r="K69" s="72"/>
      <c r="L69" s="149"/>
      <c r="M69" s="1121" t="str">
        <f t="shared" si="2"/>
        <v/>
      </c>
      <c r="N69" s="1122"/>
      <c r="O69" s="693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118"/>
      <c r="E70" s="1119"/>
      <c r="F70" s="1119"/>
      <c r="G70" s="1119"/>
      <c r="H70" s="1119"/>
      <c r="I70" s="1119"/>
      <c r="J70" s="1120"/>
      <c r="K70" s="72"/>
      <c r="L70" s="149"/>
      <c r="M70" s="1121" t="str">
        <f t="shared" si="2"/>
        <v/>
      </c>
      <c r="N70" s="1122"/>
      <c r="O70" s="693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118"/>
      <c r="E71" s="1119"/>
      <c r="F71" s="1119"/>
      <c r="G71" s="1119"/>
      <c r="H71" s="1119"/>
      <c r="I71" s="1119"/>
      <c r="J71" s="1120"/>
      <c r="K71" s="72"/>
      <c r="L71" s="149"/>
      <c r="M71" s="1121" t="str">
        <f t="shared" si="2"/>
        <v/>
      </c>
      <c r="N71" s="1122"/>
      <c r="O71" s="693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118"/>
      <c r="E72" s="1119"/>
      <c r="F72" s="1119"/>
      <c r="G72" s="1119"/>
      <c r="H72" s="1119"/>
      <c r="I72" s="1119"/>
      <c r="J72" s="1120"/>
      <c r="K72" s="72"/>
      <c r="L72" s="149"/>
      <c r="M72" s="1121" t="str">
        <f t="shared" si="2"/>
        <v/>
      </c>
      <c r="N72" s="1122"/>
      <c r="O72" s="693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118"/>
      <c r="E73" s="1119"/>
      <c r="F73" s="1119"/>
      <c r="G73" s="1119"/>
      <c r="H73" s="1119"/>
      <c r="I73" s="1119"/>
      <c r="J73" s="1120"/>
      <c r="K73" s="72"/>
      <c r="L73" s="149"/>
      <c r="M73" s="1121" t="str">
        <f t="shared" si="2"/>
        <v/>
      </c>
      <c r="N73" s="1122"/>
      <c r="O73" s="693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118"/>
      <c r="E74" s="1119"/>
      <c r="F74" s="1119"/>
      <c r="G74" s="1119"/>
      <c r="H74" s="1119"/>
      <c r="I74" s="1119"/>
      <c r="J74" s="1120"/>
      <c r="K74" s="72"/>
      <c r="L74" s="149"/>
      <c r="M74" s="1121" t="str">
        <f t="shared" si="2"/>
        <v/>
      </c>
      <c r="N74" s="1122"/>
      <c r="O74" s="693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118"/>
      <c r="E75" s="1119"/>
      <c r="F75" s="1119"/>
      <c r="G75" s="1119"/>
      <c r="H75" s="1119"/>
      <c r="I75" s="1119"/>
      <c r="J75" s="1120"/>
      <c r="K75" s="72"/>
      <c r="L75" s="149"/>
      <c r="M75" s="1121" t="str">
        <f t="shared" si="2"/>
        <v/>
      </c>
      <c r="N75" s="1122"/>
      <c r="O75" s="693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118"/>
      <c r="E76" s="1119"/>
      <c r="F76" s="1119"/>
      <c r="G76" s="1119"/>
      <c r="H76" s="1119"/>
      <c r="I76" s="1119"/>
      <c r="J76" s="1120"/>
      <c r="K76" s="72"/>
      <c r="L76" s="149"/>
      <c r="M76" s="1121" t="str">
        <f t="shared" si="2"/>
        <v/>
      </c>
      <c r="N76" s="1122"/>
      <c r="O76" s="693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118"/>
      <c r="E77" s="1119"/>
      <c r="F77" s="1119"/>
      <c r="G77" s="1119"/>
      <c r="H77" s="1119"/>
      <c r="I77" s="1119"/>
      <c r="J77" s="1120"/>
      <c r="K77" s="72"/>
      <c r="L77" s="149"/>
      <c r="M77" s="1121" t="str">
        <f t="shared" si="2"/>
        <v/>
      </c>
      <c r="N77" s="1122"/>
      <c r="O77" s="693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118"/>
      <c r="E78" s="1119"/>
      <c r="F78" s="1119"/>
      <c r="G78" s="1119"/>
      <c r="H78" s="1119"/>
      <c r="I78" s="1119"/>
      <c r="J78" s="1120"/>
      <c r="K78" s="72"/>
      <c r="L78" s="149"/>
      <c r="M78" s="1121" t="str">
        <f t="shared" si="2"/>
        <v/>
      </c>
      <c r="N78" s="1122"/>
      <c r="O78" s="693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118"/>
      <c r="E79" s="1119"/>
      <c r="F79" s="1119"/>
      <c r="G79" s="1119"/>
      <c r="H79" s="1119"/>
      <c r="I79" s="1119"/>
      <c r="J79" s="1120"/>
      <c r="K79" s="72"/>
      <c r="L79" s="149"/>
      <c r="M79" s="1121" t="str">
        <f t="shared" si="2"/>
        <v/>
      </c>
      <c r="N79" s="1122"/>
      <c r="O79" s="693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118"/>
      <c r="E80" s="1119"/>
      <c r="F80" s="1119"/>
      <c r="G80" s="1119"/>
      <c r="H80" s="1119"/>
      <c r="I80" s="1119"/>
      <c r="J80" s="1120"/>
      <c r="K80" s="72"/>
      <c r="L80" s="149"/>
      <c r="M80" s="1121" t="str">
        <f t="shared" si="2"/>
        <v/>
      </c>
      <c r="N80" s="1122"/>
      <c r="O80" s="693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118"/>
      <c r="E81" s="1119"/>
      <c r="F81" s="1119"/>
      <c r="G81" s="1119"/>
      <c r="H81" s="1119"/>
      <c r="I81" s="1119"/>
      <c r="J81" s="1120"/>
      <c r="K81" s="72"/>
      <c r="L81" s="149"/>
      <c r="M81" s="1121" t="str">
        <f t="shared" si="2"/>
        <v/>
      </c>
      <c r="N81" s="1122"/>
      <c r="O81" s="693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118"/>
      <c r="E82" s="1119"/>
      <c r="F82" s="1119"/>
      <c r="G82" s="1119"/>
      <c r="H82" s="1119"/>
      <c r="I82" s="1119"/>
      <c r="J82" s="1120"/>
      <c r="K82" s="72"/>
      <c r="L82" s="149"/>
      <c r="M82" s="1121" t="str">
        <f t="shared" si="2"/>
        <v/>
      </c>
      <c r="N82" s="1122"/>
      <c r="O82" s="693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118"/>
      <c r="E83" s="1119"/>
      <c r="F83" s="1119"/>
      <c r="G83" s="1119"/>
      <c r="H83" s="1119"/>
      <c r="I83" s="1119"/>
      <c r="J83" s="1120"/>
      <c r="K83" s="72"/>
      <c r="L83" s="149"/>
      <c r="M83" s="1121" t="str">
        <f t="shared" si="2"/>
        <v/>
      </c>
      <c r="N83" s="1122"/>
      <c r="O83" s="693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118"/>
      <c r="E84" s="1119"/>
      <c r="F84" s="1119"/>
      <c r="G84" s="1119"/>
      <c r="H84" s="1119"/>
      <c r="I84" s="1119"/>
      <c r="J84" s="1120"/>
      <c r="K84" s="72"/>
      <c r="L84" s="149"/>
      <c r="M84" s="1121" t="str">
        <f t="shared" si="2"/>
        <v/>
      </c>
      <c r="N84" s="1122"/>
      <c r="O84" s="693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118"/>
      <c r="E85" s="1119"/>
      <c r="F85" s="1119"/>
      <c r="G85" s="1119"/>
      <c r="H85" s="1119"/>
      <c r="I85" s="1119"/>
      <c r="J85" s="1120"/>
      <c r="K85" s="72"/>
      <c r="L85" s="149"/>
      <c r="M85" s="1121" t="str">
        <f t="shared" si="2"/>
        <v/>
      </c>
      <c r="N85" s="1122"/>
      <c r="O85" s="693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118"/>
      <c r="E86" s="1119"/>
      <c r="F86" s="1119"/>
      <c r="G86" s="1119"/>
      <c r="H86" s="1119"/>
      <c r="I86" s="1119"/>
      <c r="J86" s="1120"/>
      <c r="K86" s="72"/>
      <c r="L86" s="149"/>
      <c r="M86" s="1121" t="str">
        <f t="shared" si="2"/>
        <v/>
      </c>
      <c r="N86" s="1122"/>
      <c r="O86" s="693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118"/>
      <c r="E87" s="1119"/>
      <c r="F87" s="1119"/>
      <c r="G87" s="1119"/>
      <c r="H87" s="1119"/>
      <c r="I87" s="1119"/>
      <c r="J87" s="1120"/>
      <c r="K87" s="72"/>
      <c r="L87" s="149"/>
      <c r="M87" s="1121" t="str">
        <f t="shared" si="2"/>
        <v/>
      </c>
      <c r="N87" s="1122"/>
      <c r="O87" s="693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118"/>
      <c r="E88" s="1119"/>
      <c r="F88" s="1119"/>
      <c r="G88" s="1119"/>
      <c r="H88" s="1119"/>
      <c r="I88" s="1119"/>
      <c r="J88" s="1120"/>
      <c r="K88" s="72"/>
      <c r="L88" s="149"/>
      <c r="M88" s="1121" t="str">
        <f t="shared" si="2"/>
        <v/>
      </c>
      <c r="N88" s="1122"/>
      <c r="O88" s="693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118"/>
      <c r="E89" s="1119"/>
      <c r="F89" s="1119"/>
      <c r="G89" s="1119"/>
      <c r="H89" s="1119"/>
      <c r="I89" s="1119"/>
      <c r="J89" s="1120"/>
      <c r="K89" s="72"/>
      <c r="L89" s="149"/>
      <c r="M89" s="1121" t="str">
        <f t="shared" si="2"/>
        <v/>
      </c>
      <c r="N89" s="1122"/>
      <c r="O89" s="693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118"/>
      <c r="E90" s="1119"/>
      <c r="F90" s="1119"/>
      <c r="G90" s="1119"/>
      <c r="H90" s="1119"/>
      <c r="I90" s="1119"/>
      <c r="J90" s="1120"/>
      <c r="K90" s="72"/>
      <c r="L90" s="149"/>
      <c r="M90" s="1121" t="str">
        <f t="shared" si="2"/>
        <v/>
      </c>
      <c r="N90" s="1122"/>
      <c r="O90" s="693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118"/>
      <c r="E91" s="1119"/>
      <c r="F91" s="1119"/>
      <c r="G91" s="1119"/>
      <c r="H91" s="1119"/>
      <c r="I91" s="1119"/>
      <c r="J91" s="1120"/>
      <c r="K91" s="72"/>
      <c r="L91" s="149"/>
      <c r="M91" s="1121" t="str">
        <f t="shared" si="2"/>
        <v/>
      </c>
      <c r="N91" s="1122"/>
      <c r="O91" s="693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118"/>
      <c r="E92" s="1119"/>
      <c r="F92" s="1119"/>
      <c r="G92" s="1119"/>
      <c r="H92" s="1119"/>
      <c r="I92" s="1119"/>
      <c r="J92" s="1120"/>
      <c r="K92" s="72"/>
      <c r="L92" s="149"/>
      <c r="M92" s="1121" t="str">
        <f t="shared" si="2"/>
        <v/>
      </c>
      <c r="N92" s="1122"/>
      <c r="O92" s="693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118"/>
      <c r="E93" s="1119"/>
      <c r="F93" s="1119"/>
      <c r="G93" s="1119"/>
      <c r="H93" s="1119"/>
      <c r="I93" s="1119"/>
      <c r="J93" s="1120"/>
      <c r="K93" s="72"/>
      <c r="L93" s="149"/>
      <c r="M93" s="1121" t="str">
        <f t="shared" si="2"/>
        <v/>
      </c>
      <c r="N93" s="1122"/>
      <c r="O93" s="693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118"/>
      <c r="E94" s="1119"/>
      <c r="F94" s="1119"/>
      <c r="G94" s="1119"/>
      <c r="H94" s="1119"/>
      <c r="I94" s="1119"/>
      <c r="J94" s="1120"/>
      <c r="K94" s="72"/>
      <c r="L94" s="149"/>
      <c r="M94" s="1121" t="str">
        <f t="shared" si="2"/>
        <v/>
      </c>
      <c r="N94" s="1122"/>
      <c r="O94" s="693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118"/>
      <c r="E95" s="1119"/>
      <c r="F95" s="1119"/>
      <c r="G95" s="1119"/>
      <c r="H95" s="1119"/>
      <c r="I95" s="1119"/>
      <c r="J95" s="1120"/>
      <c r="K95" s="72"/>
      <c r="L95" s="149"/>
      <c r="M95" s="1121" t="str">
        <f t="shared" si="2"/>
        <v/>
      </c>
      <c r="N95" s="1122"/>
      <c r="O95" s="693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118"/>
      <c r="E96" s="1119"/>
      <c r="F96" s="1119"/>
      <c r="G96" s="1119"/>
      <c r="H96" s="1119"/>
      <c r="I96" s="1119"/>
      <c r="J96" s="1120"/>
      <c r="K96" s="72"/>
      <c r="L96" s="149"/>
      <c r="M96" s="1121" t="str">
        <f t="shared" si="2"/>
        <v/>
      </c>
      <c r="N96" s="1122"/>
      <c r="O96" s="693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118"/>
      <c r="E97" s="1119"/>
      <c r="F97" s="1119"/>
      <c r="G97" s="1119"/>
      <c r="H97" s="1119"/>
      <c r="I97" s="1119"/>
      <c r="J97" s="1120"/>
      <c r="K97" s="72"/>
      <c r="L97" s="149"/>
      <c r="M97" s="1121" t="str">
        <f t="shared" si="2"/>
        <v/>
      </c>
      <c r="N97" s="1122"/>
      <c r="O97" s="693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118"/>
      <c r="E98" s="1119"/>
      <c r="F98" s="1119"/>
      <c r="G98" s="1119"/>
      <c r="H98" s="1119"/>
      <c r="I98" s="1119"/>
      <c r="J98" s="1120"/>
      <c r="K98" s="72"/>
      <c r="L98" s="149"/>
      <c r="M98" s="1121" t="str">
        <f t="shared" si="2"/>
        <v/>
      </c>
      <c r="N98" s="1122"/>
      <c r="O98" s="693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118"/>
      <c r="E99" s="1119"/>
      <c r="F99" s="1119"/>
      <c r="G99" s="1119"/>
      <c r="H99" s="1119"/>
      <c r="I99" s="1119"/>
      <c r="J99" s="1120"/>
      <c r="K99" s="72"/>
      <c r="L99" s="149"/>
      <c r="M99" s="1121" t="str">
        <f t="shared" si="2"/>
        <v/>
      </c>
      <c r="N99" s="1122"/>
      <c r="O99" s="693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118"/>
      <c r="E100" s="1119"/>
      <c r="F100" s="1119"/>
      <c r="G100" s="1119"/>
      <c r="H100" s="1119"/>
      <c r="I100" s="1119"/>
      <c r="J100" s="1120"/>
      <c r="K100" s="72"/>
      <c r="L100" s="149"/>
      <c r="M100" s="1121" t="str">
        <f t="shared" si="2"/>
        <v/>
      </c>
      <c r="N100" s="1122"/>
      <c r="O100" s="693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118"/>
      <c r="E101" s="1119"/>
      <c r="F101" s="1119"/>
      <c r="G101" s="1119"/>
      <c r="H101" s="1119"/>
      <c r="I101" s="1119"/>
      <c r="J101" s="1120"/>
      <c r="K101" s="72"/>
      <c r="L101" s="149"/>
      <c r="M101" s="1121" t="str">
        <f t="shared" si="2"/>
        <v/>
      </c>
      <c r="N101" s="1122"/>
      <c r="O101" s="693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118"/>
      <c r="E102" s="1119"/>
      <c r="F102" s="1119"/>
      <c r="G102" s="1119"/>
      <c r="H102" s="1119"/>
      <c r="I102" s="1119"/>
      <c r="J102" s="1120"/>
      <c r="K102" s="72"/>
      <c r="L102" s="149"/>
      <c r="M102" s="1121" t="str">
        <f t="shared" si="2"/>
        <v/>
      </c>
      <c r="N102" s="1122"/>
      <c r="O102" s="693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118"/>
      <c r="E103" s="1119"/>
      <c r="F103" s="1119"/>
      <c r="G103" s="1119"/>
      <c r="H103" s="1119"/>
      <c r="I103" s="1119"/>
      <c r="J103" s="1120"/>
      <c r="K103" s="72"/>
      <c r="L103" s="149"/>
      <c r="M103" s="1121" t="str">
        <f t="shared" si="2"/>
        <v/>
      </c>
      <c r="N103" s="1122"/>
      <c r="O103" s="693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118"/>
      <c r="E104" s="1119"/>
      <c r="F104" s="1119"/>
      <c r="G104" s="1119"/>
      <c r="H104" s="1119"/>
      <c r="I104" s="1119"/>
      <c r="J104" s="1120"/>
      <c r="K104" s="72"/>
      <c r="L104" s="149"/>
      <c r="M104" s="1121" t="str">
        <f t="shared" si="2"/>
        <v/>
      </c>
      <c r="N104" s="1122"/>
      <c r="O104" s="693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118"/>
      <c r="E105" s="1119"/>
      <c r="F105" s="1119"/>
      <c r="G105" s="1119"/>
      <c r="H105" s="1119"/>
      <c r="I105" s="1119"/>
      <c r="J105" s="1120"/>
      <c r="K105" s="72"/>
      <c r="L105" s="149"/>
      <c r="M105" s="1121" t="str">
        <f t="shared" si="2"/>
        <v/>
      </c>
      <c r="N105" s="1122"/>
      <c r="O105" s="693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118"/>
      <c r="E106" s="1119"/>
      <c r="F106" s="1119"/>
      <c r="G106" s="1119"/>
      <c r="H106" s="1119"/>
      <c r="I106" s="1119"/>
      <c r="J106" s="1120"/>
      <c r="K106" s="72"/>
      <c r="L106" s="149"/>
      <c r="M106" s="1121" t="str">
        <f t="shared" si="2"/>
        <v/>
      </c>
      <c r="N106" s="1122"/>
      <c r="O106" s="693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118"/>
      <c r="E107" s="1119"/>
      <c r="F107" s="1119"/>
      <c r="G107" s="1119"/>
      <c r="H107" s="1119"/>
      <c r="I107" s="1119"/>
      <c r="J107" s="1120"/>
      <c r="K107" s="72"/>
      <c r="L107" s="149"/>
      <c r="M107" s="1121" t="str">
        <f t="shared" si="2"/>
        <v/>
      </c>
      <c r="N107" s="1122"/>
      <c r="O107" s="693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118"/>
      <c r="E108" s="1119"/>
      <c r="F108" s="1119"/>
      <c r="G108" s="1119"/>
      <c r="H108" s="1119"/>
      <c r="I108" s="1119"/>
      <c r="J108" s="1120"/>
      <c r="K108" s="72"/>
      <c r="L108" s="149"/>
      <c r="M108" s="1121" t="str">
        <f t="shared" si="2"/>
        <v/>
      </c>
      <c r="N108" s="1122"/>
      <c r="O108" s="693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118"/>
      <c r="E109" s="1119"/>
      <c r="F109" s="1119"/>
      <c r="G109" s="1119"/>
      <c r="H109" s="1119"/>
      <c r="I109" s="1119"/>
      <c r="J109" s="1120"/>
      <c r="K109" s="72"/>
      <c r="L109" s="149"/>
      <c r="M109" s="1121" t="str">
        <f t="shared" si="2"/>
        <v/>
      </c>
      <c r="N109" s="1122"/>
      <c r="O109" s="693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MARÇO DE 2014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97" t="s">
        <v>92</v>
      </c>
      <c r="C160" s="997"/>
      <c r="D160" s="997"/>
      <c r="E160" s="997"/>
      <c r="F160" s="997"/>
      <c r="G160" s="997"/>
      <c r="H160" s="997"/>
      <c r="I160" s="997"/>
      <c r="J160" s="997"/>
      <c r="K160" s="997"/>
      <c r="L160" s="997"/>
      <c r="M160" s="997"/>
      <c r="N160" s="997"/>
      <c r="O160" s="997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97" t="s">
        <v>90</v>
      </c>
      <c r="C161" s="997"/>
      <c r="D161" s="997"/>
      <c r="E161" s="997"/>
      <c r="F161" s="997"/>
      <c r="G161" s="997"/>
      <c r="H161" s="997"/>
      <c r="I161" s="997"/>
      <c r="J161" s="997"/>
      <c r="K161" s="997"/>
      <c r="L161" s="997"/>
      <c r="M161" s="997"/>
      <c r="N161" s="997"/>
      <c r="O161" s="997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941" t="s">
        <v>10</v>
      </c>
      <c r="C163" s="941"/>
      <c r="D163" s="941"/>
      <c r="E163" s="941"/>
      <c r="F163" s="941"/>
      <c r="G163" s="941"/>
      <c r="H163" s="941"/>
      <c r="I163" s="941"/>
      <c r="J163" s="941"/>
      <c r="K163" s="941"/>
      <c r="L163" s="941"/>
      <c r="M163" s="941"/>
      <c r="N163" s="941"/>
      <c r="O163" s="941"/>
      <c r="P163" s="941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141" t="s">
        <v>1</v>
      </c>
      <c r="C185" s="981" t="s">
        <v>7</v>
      </c>
      <c r="D185" s="1102" t="s">
        <v>8</v>
      </c>
      <c r="E185" s="1103"/>
      <c r="F185" s="1103"/>
      <c r="G185" s="1103"/>
      <c r="H185" s="1103"/>
      <c r="I185" s="1103"/>
      <c r="J185" s="1143"/>
      <c r="K185" s="923" t="s">
        <v>80</v>
      </c>
      <c r="L185" s="981" t="s">
        <v>3</v>
      </c>
      <c r="M185" s="983" t="s">
        <v>180</v>
      </c>
      <c r="N185" s="1146"/>
      <c r="O185" s="1145" t="s">
        <v>181</v>
      </c>
      <c r="P185" s="984" t="s">
        <v>2</v>
      </c>
      <c r="Q185" s="469"/>
    </row>
    <row r="186" spans="1:24" s="42" customFormat="1" ht="27.75" customHeight="1">
      <c r="A186" s="496"/>
      <c r="B186" s="1142"/>
      <c r="C186" s="1098"/>
      <c r="D186" s="1104"/>
      <c r="E186" s="1105"/>
      <c r="F186" s="1105"/>
      <c r="G186" s="1105"/>
      <c r="H186" s="1105"/>
      <c r="I186" s="1105"/>
      <c r="J186" s="1144"/>
      <c r="K186" s="1137"/>
      <c r="L186" s="1070"/>
      <c r="M186" s="1147"/>
      <c r="N186" s="1148"/>
      <c r="O186" s="1145"/>
      <c r="P186" s="1063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949" t="s">
        <v>99</v>
      </c>
      <c r="E187" s="950"/>
      <c r="F187" s="950"/>
      <c r="G187" s="950"/>
      <c r="H187" s="950"/>
      <c r="I187" s="950"/>
      <c r="J187" s="951"/>
      <c r="K187" s="157" t="s">
        <v>35</v>
      </c>
      <c r="L187" s="368">
        <v>1200</v>
      </c>
      <c r="M187" s="1126">
        <f>C187*L187</f>
        <v>1200</v>
      </c>
      <c r="N187" s="1127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949" t="s">
        <v>75</v>
      </c>
      <c r="E188" s="950"/>
      <c r="F188" s="950"/>
      <c r="G188" s="950"/>
      <c r="H188" s="950"/>
      <c r="I188" s="950"/>
      <c r="J188" s="951"/>
      <c r="K188" s="363" t="s">
        <v>37</v>
      </c>
      <c r="L188" s="368">
        <v>240</v>
      </c>
      <c r="M188" s="1126">
        <f>C188*L188</f>
        <v>240</v>
      </c>
      <c r="N188" s="1127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949" t="s">
        <v>100</v>
      </c>
      <c r="E189" s="950"/>
      <c r="F189" s="950"/>
      <c r="G189" s="950"/>
      <c r="H189" s="950"/>
      <c r="I189" s="950"/>
      <c r="J189" s="951"/>
      <c r="K189" s="363" t="s">
        <v>73</v>
      </c>
      <c r="L189" s="368">
        <v>456</v>
      </c>
      <c r="M189" s="1126">
        <f>C189*L189</f>
        <v>456</v>
      </c>
      <c r="N189" s="1127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949" t="s">
        <v>75</v>
      </c>
      <c r="E190" s="950"/>
      <c r="F190" s="950"/>
      <c r="G190" s="950"/>
      <c r="H190" s="950"/>
      <c r="I190" s="950"/>
      <c r="J190" s="951"/>
      <c r="K190" s="363" t="s">
        <v>73</v>
      </c>
      <c r="L190" s="368">
        <v>45</v>
      </c>
      <c r="M190" s="1126">
        <f>C190*L190</f>
        <v>45</v>
      </c>
      <c r="N190" s="1127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128"/>
      <c r="J191" s="1128"/>
      <c r="K191" s="1128"/>
      <c r="L191" s="1128"/>
      <c r="M191" s="991" t="s">
        <v>5</v>
      </c>
      <c r="N191" s="992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123" t="s">
        <v>91</v>
      </c>
      <c r="C193" s="1124"/>
      <c r="D193" s="1124"/>
      <c r="E193" s="1124"/>
      <c r="F193" s="1124"/>
      <c r="G193" s="1124"/>
      <c r="H193" s="1124"/>
      <c r="I193" s="1124"/>
      <c r="J193" s="1124"/>
      <c r="K193" s="1124"/>
      <c r="L193" s="1124"/>
      <c r="M193" s="1124"/>
      <c r="N193" s="1124"/>
      <c r="O193" s="1124"/>
      <c r="P193" s="1125"/>
      <c r="Q193" s="524"/>
    </row>
    <row r="194" spans="1:17" ht="12.75" customHeight="1">
      <c r="A194" s="489"/>
      <c r="B194" s="367" t="str">
        <f>B112</f>
        <v>FAPESP,  MARÇO DE 2014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eLNzUMAADxky5b3WYvx9YIq8b7dxWUvqxbG01Uf6ty/n5P1rIgbfZim/JPvoXRsyMl36cIUHTpClESRUL+e+sw==" saltValue="Tj6OBb1W3cNKIgGDhrcCIQ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61" priority="63" stopIfTrue="1" operator="equal">
      <formula>0</formula>
    </cfRule>
  </conditionalFormatting>
  <conditionalFormatting sqref="D187:H190">
    <cfRule type="cellIs" dxfId="60" priority="62" stopIfTrue="1" operator="equal">
      <formula>0</formula>
    </cfRule>
  </conditionalFormatting>
  <conditionalFormatting sqref="O191">
    <cfRule type="cellIs" dxfId="59" priority="60" stopIfTrue="1" operator="equal">
      <formula>0</formula>
    </cfRule>
  </conditionalFormatting>
  <conditionalFormatting sqref="C183 J183 H183 M183 E183 O183 M15 J13 H13 O13 O15 C13 E13 C15 E15 J15 H15">
    <cfRule type="cellIs" dxfId="58" priority="59" stopIfTrue="1" operator="equal">
      <formula>0</formula>
    </cfRule>
  </conditionalFormatting>
  <conditionalFormatting sqref="B187:C190 K187:K190 B65 C65:H109 C56:D58 C22:H55 K22:K58 K65:K110">
    <cfRule type="cellIs" dxfId="57" priority="58" stopIfTrue="1" operator="equal">
      <formula>0</formula>
    </cfRule>
  </conditionalFormatting>
  <conditionalFormatting sqref="O23:O58 O65:O109">
    <cfRule type="cellIs" dxfId="56" priority="54" stopIfTrue="1" operator="equal">
      <formula>""</formula>
    </cfRule>
  </conditionalFormatting>
  <conditionalFormatting sqref="D17 M22:N58 O23:O58 M65:O109">
    <cfRule type="cellIs" dxfId="55" priority="49" stopIfTrue="1" operator="equal">
      <formula>""</formula>
    </cfRule>
  </conditionalFormatting>
  <conditionalFormatting sqref="F8:L8">
    <cfRule type="cellIs" dxfId="54" priority="34" stopIfTrue="1" operator="equal">
      <formula>""</formula>
    </cfRule>
  </conditionalFormatting>
  <conditionalFormatting sqref="M22:N58 M65:N109">
    <cfRule type="cellIs" dxfId="53" priority="21" operator="equal">
      <formula>0</formula>
    </cfRule>
  </conditionalFormatting>
  <conditionalFormatting sqref="D10:F10">
    <cfRule type="cellIs" dxfId="52" priority="19" stopIfTrue="1" operator="equal">
      <formula>""</formula>
    </cfRule>
  </conditionalFormatting>
  <conditionalFormatting sqref="D10 F8:P8">
    <cfRule type="cellIs" dxfId="51" priority="13" stopIfTrue="1" operator="equal">
      <formula>""</formula>
    </cfRule>
  </conditionalFormatting>
  <conditionalFormatting sqref="O22:O58">
    <cfRule type="cellIs" dxfId="50" priority="5" stopIfTrue="1" operator="equal">
      <formula>""</formula>
    </cfRule>
  </conditionalFormatting>
  <conditionalFormatting sqref="O22:O58">
    <cfRule type="cellIs" dxfId="49" priority="4" stopIfTrue="1" operator="equal">
      <formula>""</formula>
    </cfRule>
  </conditionalFormatting>
  <conditionalFormatting sqref="O65:O109">
    <cfRule type="cellIs" dxfId="48" priority="3" stopIfTrue="1" operator="equal">
      <formula>""</formula>
    </cfRule>
  </conditionalFormatting>
  <conditionalFormatting sqref="O65:O109">
    <cfRule type="cellIs" dxfId="47" priority="2" stopIfTrue="1" operator="equal">
      <formula>""</formula>
    </cfRule>
  </conditionalFormatting>
  <conditionalFormatting sqref="M13">
    <cfRule type="cellIs" dxfId="46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="95" zoomScaleNormal="95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913"/>
      <c r="F10" s="913"/>
      <c r="G10" s="913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151" t="s">
        <v>145</v>
      </c>
      <c r="C13" s="1152"/>
      <c r="D13" s="914" t="str">
        <f>IF(SUM(P16:P58:P65:P108)=0,"",SUM(P16:P58:P65:P108))</f>
        <v/>
      </c>
      <c r="E13" s="914"/>
      <c r="F13" s="914"/>
      <c r="G13" s="91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902" t="s">
        <v>1</v>
      </c>
      <c r="C15" s="902"/>
      <c r="D15" s="384" t="s">
        <v>7</v>
      </c>
      <c r="E15" s="898" t="s">
        <v>8</v>
      </c>
      <c r="F15" s="899"/>
      <c r="G15" s="899"/>
      <c r="H15" s="899"/>
      <c r="I15" s="899"/>
      <c r="J15" s="899"/>
      <c r="K15" s="899"/>
      <c r="L15" s="899"/>
      <c r="M15" s="899"/>
      <c r="N15" s="900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149"/>
      <c r="C16" s="1149"/>
      <c r="D16" s="187"/>
      <c r="E16" s="1150"/>
      <c r="F16" s="1150"/>
      <c r="G16" s="1150"/>
      <c r="H16" s="1150"/>
      <c r="I16" s="1150"/>
      <c r="J16" s="1150"/>
      <c r="K16" s="1150"/>
      <c r="L16" s="1150"/>
      <c r="M16" s="1150"/>
      <c r="N16" s="1150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149"/>
      <c r="C17" s="1149"/>
      <c r="D17" s="187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149"/>
      <c r="C18" s="1149"/>
      <c r="D18" s="187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149"/>
      <c r="C19" s="1149"/>
      <c r="D19" s="187"/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149"/>
      <c r="C20" s="1149"/>
      <c r="D20" s="187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149"/>
      <c r="C21" s="1149"/>
      <c r="D21" s="187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149"/>
      <c r="C22" s="1149"/>
      <c r="D22" s="187"/>
      <c r="E22" s="1150"/>
      <c r="F22" s="1150"/>
      <c r="G22" s="1150"/>
      <c r="H22" s="1150"/>
      <c r="I22" s="1150"/>
      <c r="J22" s="1150"/>
      <c r="K22" s="1150"/>
      <c r="L22" s="1150"/>
      <c r="M22" s="1150"/>
      <c r="N22" s="1150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149"/>
      <c r="C23" s="1149"/>
      <c r="D23" s="187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149"/>
      <c r="C24" s="1149"/>
      <c r="D24" s="187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149"/>
      <c r="C25" s="1149"/>
      <c r="D25" s="187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149"/>
      <c r="C26" s="1149"/>
      <c r="D26" s="187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149"/>
      <c r="C27" s="1149"/>
      <c r="D27" s="187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149"/>
      <c r="C28" s="1149"/>
      <c r="D28" s="187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149"/>
      <c r="C29" s="1149"/>
      <c r="D29" s="187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149"/>
      <c r="C30" s="1149"/>
      <c r="D30" s="187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149"/>
      <c r="C31" s="1149"/>
      <c r="D31" s="187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149"/>
      <c r="C32" s="1149"/>
      <c r="D32" s="187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149"/>
      <c r="C33" s="1149"/>
      <c r="D33" s="187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149"/>
      <c r="C34" s="1149"/>
      <c r="D34" s="187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149"/>
      <c r="C35" s="1149"/>
      <c r="D35" s="187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149"/>
      <c r="C36" s="1149"/>
      <c r="D36" s="187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149"/>
      <c r="C37" s="1149"/>
      <c r="D37" s="187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149"/>
      <c r="C38" s="1149"/>
      <c r="D38" s="187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149"/>
      <c r="C39" s="1149"/>
      <c r="D39" s="187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149"/>
      <c r="C40" s="1149"/>
      <c r="D40" s="187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149"/>
      <c r="C41" s="1149"/>
      <c r="D41" s="187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149"/>
      <c r="C42" s="1149"/>
      <c r="D42" s="187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149"/>
      <c r="C43" s="1149"/>
      <c r="D43" s="187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149"/>
      <c r="C44" s="1149"/>
      <c r="D44" s="187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149"/>
      <c r="C45" s="1149"/>
      <c r="D45" s="187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149"/>
      <c r="C46" s="1149"/>
      <c r="D46" s="187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149"/>
      <c r="C47" s="1149"/>
      <c r="D47" s="187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149"/>
      <c r="C48" s="1149"/>
      <c r="D48" s="187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149"/>
      <c r="C49" s="1149"/>
      <c r="D49" s="187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149"/>
      <c r="C50" s="1149"/>
      <c r="D50" s="187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149"/>
      <c r="C51" s="1149"/>
      <c r="D51" s="187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149"/>
      <c r="C52" s="1149"/>
      <c r="D52" s="187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149"/>
      <c r="C53" s="1149"/>
      <c r="D53" s="187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149"/>
      <c r="C54" s="1149"/>
      <c r="D54" s="187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149"/>
      <c r="C55" s="1149"/>
      <c r="D55" s="187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149"/>
      <c r="C56" s="1149"/>
      <c r="D56" s="187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149"/>
      <c r="C57" s="1149"/>
      <c r="D57" s="187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149"/>
      <c r="C58" s="1149"/>
      <c r="D58" s="187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158" t="s">
        <v>103</v>
      </c>
      <c r="C60" s="1158"/>
      <c r="D60" s="1158"/>
      <c r="E60" s="1158"/>
      <c r="F60" s="1158"/>
      <c r="G60" s="1158"/>
      <c r="H60" s="1158"/>
      <c r="I60" s="1158"/>
      <c r="J60" s="1158"/>
      <c r="K60" s="1158"/>
      <c r="L60" s="1158"/>
      <c r="M60" s="1158"/>
      <c r="N60" s="1158"/>
      <c r="O60" s="1158"/>
      <c r="P60" s="1158"/>
      <c r="Q60" s="1158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157" t="str">
        <f>'1-MPN'!B67</f>
        <v>FAPESP,  MARÇO DE 2014</v>
      </c>
      <c r="C61" s="1157"/>
      <c r="D61" s="1157"/>
      <c r="E61" s="1157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902" t="s">
        <v>1</v>
      </c>
      <c r="C64" s="1156"/>
      <c r="D64" s="384" t="s">
        <v>7</v>
      </c>
      <c r="E64" s="898" t="s">
        <v>8</v>
      </c>
      <c r="F64" s="899"/>
      <c r="G64" s="899"/>
      <c r="H64" s="899"/>
      <c r="I64" s="899"/>
      <c r="J64" s="899"/>
      <c r="K64" s="899"/>
      <c r="L64" s="899"/>
      <c r="M64" s="899"/>
      <c r="N64" s="900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149"/>
      <c r="C65" s="1149"/>
      <c r="D65" s="187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149"/>
      <c r="C66" s="1149"/>
      <c r="D66" s="187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149"/>
      <c r="C67" s="1149"/>
      <c r="D67" s="187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149"/>
      <c r="C68" s="1149"/>
      <c r="D68" s="187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149"/>
      <c r="C69" s="1149"/>
      <c r="D69" s="187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149"/>
      <c r="C70" s="1149"/>
      <c r="D70" s="187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149"/>
      <c r="C71" s="1149"/>
      <c r="D71" s="187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149"/>
      <c r="C72" s="1149"/>
      <c r="D72" s="187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149"/>
      <c r="C73" s="1149"/>
      <c r="D73" s="187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149"/>
      <c r="C74" s="1149"/>
      <c r="D74" s="187"/>
      <c r="E74" s="1150"/>
      <c r="F74" s="1150"/>
      <c r="G74" s="1150"/>
      <c r="H74" s="1150"/>
      <c r="I74" s="1150"/>
      <c r="J74" s="1150"/>
      <c r="K74" s="1150"/>
      <c r="L74" s="1150"/>
      <c r="M74" s="1150"/>
      <c r="N74" s="1150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149"/>
      <c r="C75" s="1149"/>
      <c r="D75" s="187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149"/>
      <c r="C76" s="1149"/>
      <c r="D76" s="187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149"/>
      <c r="C77" s="1149"/>
      <c r="D77" s="187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149"/>
      <c r="C78" s="1149"/>
      <c r="D78" s="187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149"/>
      <c r="C79" s="1149"/>
      <c r="D79" s="187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149"/>
      <c r="C80" s="1149"/>
      <c r="D80" s="187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149"/>
      <c r="C81" s="1149"/>
      <c r="D81" s="187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149"/>
      <c r="C82" s="1149"/>
      <c r="D82" s="187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149"/>
      <c r="C83" s="1149"/>
      <c r="D83" s="187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149"/>
      <c r="C84" s="1149"/>
      <c r="D84" s="187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149"/>
      <c r="C85" s="1149"/>
      <c r="D85" s="187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149"/>
      <c r="C86" s="1149"/>
      <c r="D86" s="187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149"/>
      <c r="C87" s="1149"/>
      <c r="D87" s="187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149"/>
      <c r="C88" s="1149"/>
      <c r="D88" s="187"/>
      <c r="E88" s="1150"/>
      <c r="F88" s="1150"/>
      <c r="G88" s="1150"/>
      <c r="H88" s="1150"/>
      <c r="I88" s="1150"/>
      <c r="J88" s="1150"/>
      <c r="K88" s="1150"/>
      <c r="L88" s="1150"/>
      <c r="M88" s="1150"/>
      <c r="N88" s="1150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149"/>
      <c r="C89" s="1149"/>
      <c r="D89" s="187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149"/>
      <c r="C90" s="1149"/>
      <c r="D90" s="187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149"/>
      <c r="C91" s="1149"/>
      <c r="D91" s="187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149"/>
      <c r="C92" s="1149"/>
      <c r="D92" s="187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149"/>
      <c r="C93" s="1149"/>
      <c r="D93" s="187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149"/>
      <c r="C94" s="1149"/>
      <c r="D94" s="187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149"/>
      <c r="C95" s="1149"/>
      <c r="D95" s="187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149"/>
      <c r="C96" s="1149"/>
      <c r="D96" s="187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149"/>
      <c r="C97" s="1149"/>
      <c r="D97" s="187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149"/>
      <c r="C98" s="1149"/>
      <c r="D98" s="187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149"/>
      <c r="C99" s="1149"/>
      <c r="D99" s="187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149"/>
      <c r="C100" s="1149"/>
      <c r="D100" s="187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149"/>
      <c r="C101" s="1149"/>
      <c r="D101" s="187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149"/>
      <c r="C102" s="1149"/>
      <c r="D102" s="187"/>
      <c r="E102" s="1150"/>
      <c r="F102" s="1150"/>
      <c r="G102" s="1150"/>
      <c r="H102" s="1150"/>
      <c r="I102" s="1150"/>
      <c r="J102" s="1150"/>
      <c r="K102" s="1150"/>
      <c r="L102" s="1150"/>
      <c r="M102" s="1150"/>
      <c r="N102" s="1150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149"/>
      <c r="C103" s="1149"/>
      <c r="D103" s="187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149"/>
      <c r="C104" s="1149"/>
      <c r="D104" s="187"/>
      <c r="E104" s="1150"/>
      <c r="F104" s="1150"/>
      <c r="G104" s="1150"/>
      <c r="H104" s="1150"/>
      <c r="I104" s="1150"/>
      <c r="J104" s="1150"/>
      <c r="K104" s="1150"/>
      <c r="L104" s="1150"/>
      <c r="M104" s="1150"/>
      <c r="N104" s="1150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149"/>
      <c r="C105" s="1149"/>
      <c r="D105" s="187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149"/>
      <c r="C106" s="1149"/>
      <c r="D106" s="187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149"/>
      <c r="C107" s="1149"/>
      <c r="D107" s="187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149"/>
      <c r="C108" s="1149"/>
      <c r="D108" s="187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153" t="str">
        <f>B61</f>
        <v>FAPESP,  MARÇO DE 2014</v>
      </c>
      <c r="C111" s="1153"/>
      <c r="D111" s="1153"/>
      <c r="E111" s="1153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97" t="s">
        <v>104</v>
      </c>
      <c r="C167" s="997"/>
      <c r="D167" s="997"/>
      <c r="E167" s="997"/>
      <c r="F167" s="997"/>
      <c r="G167" s="997"/>
      <c r="H167" s="997"/>
      <c r="I167" s="997"/>
      <c r="J167" s="997"/>
      <c r="K167" s="997"/>
      <c r="L167" s="997"/>
      <c r="M167" s="997"/>
      <c r="N167" s="997"/>
      <c r="O167" s="997"/>
      <c r="P167" s="997"/>
      <c r="Q167" s="997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97" t="s">
        <v>102</v>
      </c>
      <c r="C168" s="997"/>
      <c r="D168" s="997"/>
      <c r="E168" s="997"/>
      <c r="F168" s="997"/>
      <c r="G168" s="997"/>
      <c r="H168" s="997"/>
      <c r="I168" s="997"/>
      <c r="J168" s="997"/>
      <c r="K168" s="997"/>
      <c r="L168" s="997"/>
      <c r="M168" s="997"/>
      <c r="N168" s="997"/>
      <c r="O168" s="997"/>
      <c r="P168" s="997"/>
      <c r="Q168" s="997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941" t="s">
        <v>10</v>
      </c>
      <c r="C170" s="941"/>
      <c r="D170" s="941"/>
      <c r="E170" s="941"/>
      <c r="F170" s="941"/>
      <c r="G170" s="941"/>
      <c r="H170" s="941"/>
      <c r="I170" s="941"/>
      <c r="J170" s="941"/>
      <c r="K170" s="941"/>
      <c r="L170" s="941"/>
      <c r="M170" s="941"/>
      <c r="N170" s="941"/>
      <c r="O170" s="941"/>
      <c r="P170" s="941"/>
      <c r="Q170" s="941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902" t="s">
        <v>1</v>
      </c>
      <c r="C188" s="1156"/>
      <c r="D188" s="411" t="s">
        <v>7</v>
      </c>
      <c r="E188" s="898" t="s">
        <v>8</v>
      </c>
      <c r="F188" s="899"/>
      <c r="G188" s="899"/>
      <c r="H188" s="899"/>
      <c r="I188" s="899"/>
      <c r="J188" s="899"/>
      <c r="K188" s="899"/>
      <c r="L188" s="899"/>
      <c r="M188" s="899"/>
      <c r="N188" s="900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154">
        <v>1</v>
      </c>
      <c r="C189" s="1154"/>
      <c r="D189" s="174">
        <v>1</v>
      </c>
      <c r="E189" s="1155" t="s">
        <v>112</v>
      </c>
      <c r="F189" s="1155"/>
      <c r="G189" s="1155"/>
      <c r="H189" s="1155"/>
      <c r="I189" s="1155"/>
      <c r="J189" s="1155"/>
      <c r="K189" s="1155"/>
      <c r="L189" s="1155"/>
      <c r="M189" s="1155"/>
      <c r="N189" s="1155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154">
        <v>2</v>
      </c>
      <c r="C190" s="1154"/>
      <c r="D190" s="174">
        <v>2</v>
      </c>
      <c r="E190" s="1155" t="s">
        <v>113</v>
      </c>
      <c r="F190" s="1155"/>
      <c r="G190" s="1155"/>
      <c r="H190" s="1155"/>
      <c r="I190" s="1155"/>
      <c r="J190" s="1155"/>
      <c r="K190" s="1155"/>
      <c r="L190" s="1155"/>
      <c r="M190" s="1155"/>
      <c r="N190" s="1155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154">
        <v>3</v>
      </c>
      <c r="C191" s="1154"/>
      <c r="D191" s="174">
        <v>1</v>
      </c>
      <c r="E191" s="1155" t="s">
        <v>114</v>
      </c>
      <c r="F191" s="1155"/>
      <c r="G191" s="1155"/>
      <c r="H191" s="1155"/>
      <c r="I191" s="1155"/>
      <c r="J191" s="1155"/>
      <c r="K191" s="1155"/>
      <c r="L191" s="1155"/>
      <c r="M191" s="1155"/>
      <c r="N191" s="1155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154">
        <v>4</v>
      </c>
      <c r="C192" s="1154"/>
      <c r="D192" s="174">
        <v>1</v>
      </c>
      <c r="E192" s="1155" t="s">
        <v>115</v>
      </c>
      <c r="F192" s="1155"/>
      <c r="G192" s="1155"/>
      <c r="H192" s="1155"/>
      <c r="I192" s="1155"/>
      <c r="J192" s="1155"/>
      <c r="K192" s="1155"/>
      <c r="L192" s="1155"/>
      <c r="M192" s="1155"/>
      <c r="N192" s="1155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112"/>
      <c r="C193" s="1113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MARÇO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pBnO6vbDiUt05CGOjeP9sFJQafBh7JQo88FdVzB1pTOBothQJXrI6A/JeIHDPyVhb7vyAjFL5po95TAHn4EY6A==" saltValue="S4K38t+HvCEAgay5tnD6vw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45" priority="51" stopIfTrue="1" operator="equal">
      <formula>"INDIQUE A MOEDA"</formula>
    </cfRule>
  </conditionalFormatting>
  <conditionalFormatting sqref="O65:O108 O16:O58">
    <cfRule type="cellIs" dxfId="44" priority="49" stopIfTrue="1" operator="equal">
      <formula>0</formula>
    </cfRule>
  </conditionalFormatting>
  <conditionalFormatting sqref="P193">
    <cfRule type="cellIs" dxfId="43" priority="48" stopIfTrue="1" operator="equal">
      <formula>0</formula>
    </cfRule>
  </conditionalFormatting>
  <conditionalFormatting sqref="P189:P192">
    <cfRule type="cellIs" dxfId="42" priority="46" stopIfTrue="1" operator="equal">
      <formula>0</formula>
    </cfRule>
  </conditionalFormatting>
  <conditionalFormatting sqref="P65:P108 P16:P58 D13 F13">
    <cfRule type="cellIs" dxfId="41" priority="43" stopIfTrue="1" operator="equal">
      <formula>""</formula>
    </cfRule>
  </conditionalFormatting>
  <conditionalFormatting sqref="D65:D108 D16:D58">
    <cfRule type="cellIs" dxfId="40" priority="42" stopIfTrue="1" operator="equal">
      <formula>0</formula>
    </cfRule>
  </conditionalFormatting>
  <conditionalFormatting sqref="E65:N108 B65:C108 E16:N58 B16:C58">
    <cfRule type="cellIs" dxfId="39" priority="39" stopIfTrue="1" operator="equal">
      <formula>0</formula>
    </cfRule>
  </conditionalFormatting>
  <conditionalFormatting sqref="F8:O8">
    <cfRule type="cellIs" dxfId="38" priority="5" stopIfTrue="1" operator="equal">
      <formula>""</formula>
    </cfRule>
  </conditionalFormatting>
  <conditionalFormatting sqref="E10:G10">
    <cfRule type="cellIs" dxfId="37" priority="4" stopIfTrue="1" operator="equal">
      <formula>""</formula>
    </cfRule>
  </conditionalFormatting>
  <conditionalFormatting sqref="E10 F8:Q8 S8">
    <cfRule type="cellIs" dxfId="36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="95" zoomScaleNormal="95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910"/>
      <c r="P2" s="910"/>
      <c r="Q2" s="910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38"/>
    </row>
    <row r="8" spans="1:243" s="37" customFormat="1" ht="21" customHeight="1">
      <c r="A8" s="492"/>
      <c r="B8" s="1165" t="s">
        <v>151</v>
      </c>
      <c r="C8" s="1165"/>
      <c r="D8" s="1165"/>
      <c r="E8" s="1166"/>
      <c r="F8" s="1161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512"/>
      <c r="S8" s="738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38"/>
    </row>
    <row r="10" spans="1:243" s="37" customFormat="1" ht="18.75" customHeight="1">
      <c r="A10" s="492"/>
      <c r="B10" s="1160" t="s">
        <v>0</v>
      </c>
      <c r="C10" s="1160"/>
      <c r="D10" s="913"/>
      <c r="E10" s="913"/>
      <c r="F10" s="913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38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159" t="s">
        <v>210</v>
      </c>
      <c r="C12" s="1159"/>
      <c r="D12" s="914" t="str">
        <f>IF(SUM(O15:O57,O63:O103)=0,"",SUM(O15:O57,O63:O103))</f>
        <v/>
      </c>
      <c r="E12" s="914"/>
      <c r="F12" s="914"/>
      <c r="G12" s="122"/>
      <c r="H12" s="1159" t="s">
        <v>167</v>
      </c>
      <c r="I12" s="1159"/>
      <c r="J12" s="1159"/>
      <c r="K12" s="969" t="str">
        <f>IF(SUM(P15:P57,P63:P103)=0,"",SUM(P15:P57,P63:P103))</f>
        <v/>
      </c>
      <c r="L12" s="969"/>
      <c r="M12" s="969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98" t="s">
        <v>8</v>
      </c>
      <c r="E14" s="899"/>
      <c r="F14" s="899"/>
      <c r="G14" s="899"/>
      <c r="H14" s="899"/>
      <c r="I14" s="899"/>
      <c r="J14" s="899"/>
      <c r="K14" s="899"/>
      <c r="L14" s="900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150"/>
      <c r="E15" s="1150"/>
      <c r="F15" s="1150"/>
      <c r="G15" s="1150"/>
      <c r="H15" s="1150"/>
      <c r="I15" s="1150"/>
      <c r="J15" s="1150"/>
      <c r="K15" s="1150"/>
      <c r="L15" s="1150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150"/>
      <c r="E16" s="1150"/>
      <c r="F16" s="1150"/>
      <c r="G16" s="1150"/>
      <c r="H16" s="1150"/>
      <c r="I16" s="1150"/>
      <c r="J16" s="1150"/>
      <c r="K16" s="1150"/>
      <c r="L16" s="1150"/>
      <c r="M16" s="715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150"/>
      <c r="E17" s="1150"/>
      <c r="F17" s="1150"/>
      <c r="G17" s="1150"/>
      <c r="H17" s="1150"/>
      <c r="I17" s="1150"/>
      <c r="J17" s="1150"/>
      <c r="K17" s="1150"/>
      <c r="L17" s="1150"/>
      <c r="M17" s="66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150"/>
      <c r="E18" s="1150"/>
      <c r="F18" s="1150"/>
      <c r="G18" s="1150"/>
      <c r="H18" s="1150"/>
      <c r="I18" s="1150"/>
      <c r="J18" s="1150"/>
      <c r="K18" s="1150"/>
      <c r="L18" s="1150"/>
      <c r="M18" s="66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150"/>
      <c r="E19" s="1150"/>
      <c r="F19" s="1150"/>
      <c r="G19" s="1150"/>
      <c r="H19" s="1150"/>
      <c r="I19" s="1150"/>
      <c r="J19" s="1150"/>
      <c r="K19" s="1150"/>
      <c r="L19" s="1150"/>
      <c r="M19" s="66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150"/>
      <c r="E20" s="1150"/>
      <c r="F20" s="1150"/>
      <c r="G20" s="1150"/>
      <c r="H20" s="1150"/>
      <c r="I20" s="1150"/>
      <c r="J20" s="1150"/>
      <c r="K20" s="1150"/>
      <c r="L20" s="1150"/>
      <c r="M20" s="66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150"/>
      <c r="E21" s="1150"/>
      <c r="F21" s="1150"/>
      <c r="G21" s="1150"/>
      <c r="H21" s="1150"/>
      <c r="I21" s="1150"/>
      <c r="J21" s="1150"/>
      <c r="K21" s="1150"/>
      <c r="L21" s="1150"/>
      <c r="M21" s="66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150"/>
      <c r="E22" s="1150"/>
      <c r="F22" s="1150"/>
      <c r="G22" s="1150"/>
      <c r="H22" s="1150"/>
      <c r="I22" s="1150"/>
      <c r="J22" s="1150"/>
      <c r="K22" s="1150"/>
      <c r="L22" s="1150"/>
      <c r="M22" s="66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150"/>
      <c r="E23" s="1150"/>
      <c r="F23" s="1150"/>
      <c r="G23" s="1150"/>
      <c r="H23" s="1150"/>
      <c r="I23" s="1150"/>
      <c r="J23" s="1150"/>
      <c r="K23" s="1150"/>
      <c r="L23" s="1150"/>
      <c r="M23" s="66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150"/>
      <c r="E24" s="1150"/>
      <c r="F24" s="1150"/>
      <c r="G24" s="1150"/>
      <c r="H24" s="1150"/>
      <c r="I24" s="1150"/>
      <c r="J24" s="1150"/>
      <c r="K24" s="1150"/>
      <c r="L24" s="1150"/>
      <c r="M24" s="66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150"/>
      <c r="E25" s="1150"/>
      <c r="F25" s="1150"/>
      <c r="G25" s="1150"/>
      <c r="H25" s="1150"/>
      <c r="I25" s="1150"/>
      <c r="J25" s="1150"/>
      <c r="K25" s="1150"/>
      <c r="L25" s="1150"/>
      <c r="M25" s="66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150"/>
      <c r="E26" s="1150"/>
      <c r="F26" s="1150"/>
      <c r="G26" s="1150"/>
      <c r="H26" s="1150"/>
      <c r="I26" s="1150"/>
      <c r="J26" s="1150"/>
      <c r="K26" s="1150"/>
      <c r="L26" s="1150"/>
      <c r="M26" s="66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150"/>
      <c r="E27" s="1150"/>
      <c r="F27" s="1150"/>
      <c r="G27" s="1150"/>
      <c r="H27" s="1150"/>
      <c r="I27" s="1150"/>
      <c r="J27" s="1150"/>
      <c r="K27" s="1150"/>
      <c r="L27" s="1150"/>
      <c r="M27" s="66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150"/>
      <c r="E28" s="1150"/>
      <c r="F28" s="1150"/>
      <c r="G28" s="1150"/>
      <c r="H28" s="1150"/>
      <c r="I28" s="1150"/>
      <c r="J28" s="1150"/>
      <c r="K28" s="1150"/>
      <c r="L28" s="1150"/>
      <c r="M28" s="66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150"/>
      <c r="E29" s="1150"/>
      <c r="F29" s="1150"/>
      <c r="G29" s="1150"/>
      <c r="H29" s="1150"/>
      <c r="I29" s="1150"/>
      <c r="J29" s="1150"/>
      <c r="K29" s="1150"/>
      <c r="L29" s="1150"/>
      <c r="M29" s="66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150"/>
      <c r="E30" s="1150"/>
      <c r="F30" s="1150"/>
      <c r="G30" s="1150"/>
      <c r="H30" s="1150"/>
      <c r="I30" s="1150"/>
      <c r="J30" s="1150"/>
      <c r="K30" s="1150"/>
      <c r="L30" s="1150"/>
      <c r="M30" s="66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150"/>
      <c r="E31" s="1150"/>
      <c r="F31" s="1150"/>
      <c r="G31" s="1150"/>
      <c r="H31" s="1150"/>
      <c r="I31" s="1150"/>
      <c r="J31" s="1150"/>
      <c r="K31" s="1150"/>
      <c r="L31" s="1150"/>
      <c r="M31" s="66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150"/>
      <c r="E32" s="1150"/>
      <c r="F32" s="1150"/>
      <c r="G32" s="1150"/>
      <c r="H32" s="1150"/>
      <c r="I32" s="1150"/>
      <c r="J32" s="1150"/>
      <c r="K32" s="1150"/>
      <c r="L32" s="1150"/>
      <c r="M32" s="66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150"/>
      <c r="E33" s="1150"/>
      <c r="F33" s="1150"/>
      <c r="G33" s="1150"/>
      <c r="H33" s="1150"/>
      <c r="I33" s="1150"/>
      <c r="J33" s="1150"/>
      <c r="K33" s="1150"/>
      <c r="L33" s="1150"/>
      <c r="M33" s="66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150"/>
      <c r="E34" s="1150"/>
      <c r="F34" s="1150"/>
      <c r="G34" s="1150"/>
      <c r="H34" s="1150"/>
      <c r="I34" s="1150"/>
      <c r="J34" s="1150"/>
      <c r="K34" s="1150"/>
      <c r="L34" s="1150"/>
      <c r="M34" s="66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150"/>
      <c r="E35" s="1150"/>
      <c r="F35" s="1150"/>
      <c r="G35" s="1150"/>
      <c r="H35" s="1150"/>
      <c r="I35" s="1150"/>
      <c r="J35" s="1150"/>
      <c r="K35" s="1150"/>
      <c r="L35" s="1150"/>
      <c r="M35" s="66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150"/>
      <c r="E36" s="1150"/>
      <c r="F36" s="1150"/>
      <c r="G36" s="1150"/>
      <c r="H36" s="1150"/>
      <c r="I36" s="1150"/>
      <c r="J36" s="1150"/>
      <c r="K36" s="1150"/>
      <c r="L36" s="1150"/>
      <c r="M36" s="66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150"/>
      <c r="E37" s="1150"/>
      <c r="F37" s="1150"/>
      <c r="G37" s="1150"/>
      <c r="H37" s="1150"/>
      <c r="I37" s="1150"/>
      <c r="J37" s="1150"/>
      <c r="K37" s="1150"/>
      <c r="L37" s="1150"/>
      <c r="M37" s="66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150"/>
      <c r="E38" s="1150"/>
      <c r="F38" s="1150"/>
      <c r="G38" s="1150"/>
      <c r="H38" s="1150"/>
      <c r="I38" s="1150"/>
      <c r="J38" s="1150"/>
      <c r="K38" s="1150"/>
      <c r="L38" s="1150"/>
      <c r="M38" s="66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150"/>
      <c r="E39" s="1150"/>
      <c r="F39" s="1150"/>
      <c r="G39" s="1150"/>
      <c r="H39" s="1150"/>
      <c r="I39" s="1150"/>
      <c r="J39" s="1150"/>
      <c r="K39" s="1150"/>
      <c r="L39" s="1150"/>
      <c r="M39" s="66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150"/>
      <c r="E40" s="1150"/>
      <c r="F40" s="1150"/>
      <c r="G40" s="1150"/>
      <c r="H40" s="1150"/>
      <c r="I40" s="1150"/>
      <c r="J40" s="1150"/>
      <c r="K40" s="1150"/>
      <c r="L40" s="1150"/>
      <c r="M40" s="66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150"/>
      <c r="E41" s="1150"/>
      <c r="F41" s="1150"/>
      <c r="G41" s="1150"/>
      <c r="H41" s="1150"/>
      <c r="I41" s="1150"/>
      <c r="J41" s="1150"/>
      <c r="K41" s="1150"/>
      <c r="L41" s="1150"/>
      <c r="M41" s="66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150"/>
      <c r="E42" s="1150"/>
      <c r="F42" s="1150"/>
      <c r="G42" s="1150"/>
      <c r="H42" s="1150"/>
      <c r="I42" s="1150"/>
      <c r="J42" s="1150"/>
      <c r="K42" s="1150"/>
      <c r="L42" s="1150"/>
      <c r="M42" s="66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150"/>
      <c r="E43" s="1150"/>
      <c r="F43" s="1150"/>
      <c r="G43" s="1150"/>
      <c r="H43" s="1150"/>
      <c r="I43" s="1150"/>
      <c r="J43" s="1150"/>
      <c r="K43" s="1150"/>
      <c r="L43" s="1150"/>
      <c r="M43" s="66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150"/>
      <c r="E44" s="1150"/>
      <c r="F44" s="1150"/>
      <c r="G44" s="1150"/>
      <c r="H44" s="1150"/>
      <c r="I44" s="1150"/>
      <c r="J44" s="1150"/>
      <c r="K44" s="1150"/>
      <c r="L44" s="1150"/>
      <c r="M44" s="66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150"/>
      <c r="E45" s="1150"/>
      <c r="F45" s="1150"/>
      <c r="G45" s="1150"/>
      <c r="H45" s="1150"/>
      <c r="I45" s="1150"/>
      <c r="J45" s="1150"/>
      <c r="K45" s="1150"/>
      <c r="L45" s="1150"/>
      <c r="M45" s="66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150"/>
      <c r="E46" s="1150"/>
      <c r="F46" s="1150"/>
      <c r="G46" s="1150"/>
      <c r="H46" s="1150"/>
      <c r="I46" s="1150"/>
      <c r="J46" s="1150"/>
      <c r="K46" s="1150"/>
      <c r="L46" s="1150"/>
      <c r="M46" s="66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150"/>
      <c r="E47" s="1150"/>
      <c r="F47" s="1150"/>
      <c r="G47" s="1150"/>
      <c r="H47" s="1150"/>
      <c r="I47" s="1150"/>
      <c r="J47" s="1150"/>
      <c r="K47" s="1150"/>
      <c r="L47" s="1150"/>
      <c r="M47" s="66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150"/>
      <c r="E48" s="1150"/>
      <c r="F48" s="1150"/>
      <c r="G48" s="1150"/>
      <c r="H48" s="1150"/>
      <c r="I48" s="1150"/>
      <c r="J48" s="1150"/>
      <c r="K48" s="1150"/>
      <c r="L48" s="1150"/>
      <c r="M48" s="66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150"/>
      <c r="E49" s="1150"/>
      <c r="F49" s="1150"/>
      <c r="G49" s="1150"/>
      <c r="H49" s="1150"/>
      <c r="I49" s="1150"/>
      <c r="J49" s="1150"/>
      <c r="K49" s="1150"/>
      <c r="L49" s="1150"/>
      <c r="M49" s="66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150"/>
      <c r="E50" s="1150"/>
      <c r="F50" s="1150"/>
      <c r="G50" s="1150"/>
      <c r="H50" s="1150"/>
      <c r="I50" s="1150"/>
      <c r="J50" s="1150"/>
      <c r="K50" s="1150"/>
      <c r="L50" s="1150"/>
      <c r="M50" s="66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150"/>
      <c r="E51" s="1150"/>
      <c r="F51" s="1150"/>
      <c r="G51" s="1150"/>
      <c r="H51" s="1150"/>
      <c r="I51" s="1150"/>
      <c r="J51" s="1150"/>
      <c r="K51" s="1150"/>
      <c r="L51" s="1150"/>
      <c r="M51" s="66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150"/>
      <c r="E52" s="1150"/>
      <c r="F52" s="1150"/>
      <c r="G52" s="1150"/>
      <c r="H52" s="1150"/>
      <c r="I52" s="1150"/>
      <c r="J52" s="1150"/>
      <c r="K52" s="1150"/>
      <c r="L52" s="1150"/>
      <c r="M52" s="66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150"/>
      <c r="E53" s="1150"/>
      <c r="F53" s="1150"/>
      <c r="G53" s="1150"/>
      <c r="H53" s="1150"/>
      <c r="I53" s="1150"/>
      <c r="J53" s="1150"/>
      <c r="K53" s="1150"/>
      <c r="L53" s="1150"/>
      <c r="M53" s="66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150"/>
      <c r="E54" s="1150"/>
      <c r="F54" s="1150"/>
      <c r="G54" s="1150"/>
      <c r="H54" s="1150"/>
      <c r="I54" s="1150"/>
      <c r="J54" s="1150"/>
      <c r="K54" s="1150"/>
      <c r="L54" s="1150"/>
      <c r="M54" s="66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150"/>
      <c r="E55" s="1150"/>
      <c r="F55" s="1150"/>
      <c r="G55" s="1150"/>
      <c r="H55" s="1150"/>
      <c r="I55" s="1150"/>
      <c r="J55" s="1150"/>
      <c r="K55" s="1150"/>
      <c r="L55" s="1150"/>
      <c r="M55" s="66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150"/>
      <c r="E56" s="1150"/>
      <c r="F56" s="1150"/>
      <c r="G56" s="1150"/>
      <c r="H56" s="1150"/>
      <c r="I56" s="1150"/>
      <c r="J56" s="1150"/>
      <c r="K56" s="1150"/>
      <c r="L56" s="1150"/>
      <c r="M56" s="66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150"/>
      <c r="E57" s="1150"/>
      <c r="F57" s="1150"/>
      <c r="G57" s="1150"/>
      <c r="H57" s="1150"/>
      <c r="I57" s="1150"/>
      <c r="J57" s="1150"/>
      <c r="K57" s="1150"/>
      <c r="L57" s="1150"/>
      <c r="M57" s="66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123" t="s">
        <v>103</v>
      </c>
      <c r="C59" s="1124"/>
      <c r="D59" s="1124"/>
      <c r="E59" s="1124"/>
      <c r="F59" s="1124"/>
      <c r="G59" s="1124"/>
      <c r="H59" s="1124"/>
      <c r="I59" s="1124"/>
      <c r="J59" s="1124"/>
      <c r="K59" s="1124"/>
      <c r="L59" s="1124"/>
      <c r="M59" s="1124"/>
      <c r="N59" s="1124"/>
      <c r="O59" s="1124"/>
      <c r="P59" s="1124"/>
      <c r="Q59" s="1125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MARÇO DE 2014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906" t="s">
        <v>8</v>
      </c>
      <c r="E62" s="906"/>
      <c r="F62" s="906"/>
      <c r="G62" s="906"/>
      <c r="H62" s="906"/>
      <c r="I62" s="906"/>
      <c r="J62" s="906"/>
      <c r="K62" s="906"/>
      <c r="L62" s="906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150"/>
      <c r="E63" s="1150"/>
      <c r="F63" s="1150"/>
      <c r="G63" s="1150"/>
      <c r="H63" s="1150"/>
      <c r="I63" s="1150"/>
      <c r="J63" s="1150"/>
      <c r="K63" s="1150"/>
      <c r="L63" s="1150"/>
      <c r="M63" s="66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150"/>
      <c r="E64" s="1150"/>
      <c r="F64" s="1150"/>
      <c r="G64" s="1150"/>
      <c r="H64" s="1150"/>
      <c r="I64" s="1150"/>
      <c r="J64" s="1150"/>
      <c r="K64" s="1150"/>
      <c r="L64" s="1150"/>
      <c r="M64" s="66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150"/>
      <c r="E65" s="1150"/>
      <c r="F65" s="1150"/>
      <c r="G65" s="1150"/>
      <c r="H65" s="1150"/>
      <c r="I65" s="1150"/>
      <c r="J65" s="1150"/>
      <c r="K65" s="1150"/>
      <c r="L65" s="1150"/>
      <c r="M65" s="66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150"/>
      <c r="E66" s="1150"/>
      <c r="F66" s="1150"/>
      <c r="G66" s="1150"/>
      <c r="H66" s="1150"/>
      <c r="I66" s="1150"/>
      <c r="J66" s="1150"/>
      <c r="K66" s="1150"/>
      <c r="L66" s="1150"/>
      <c r="M66" s="66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150"/>
      <c r="E67" s="1150"/>
      <c r="F67" s="1150"/>
      <c r="G67" s="1150"/>
      <c r="H67" s="1150"/>
      <c r="I67" s="1150"/>
      <c r="J67" s="1150"/>
      <c r="K67" s="1150"/>
      <c r="L67" s="1150"/>
      <c r="M67" s="66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150"/>
      <c r="E68" s="1150"/>
      <c r="F68" s="1150"/>
      <c r="G68" s="1150"/>
      <c r="H68" s="1150"/>
      <c r="I68" s="1150"/>
      <c r="J68" s="1150"/>
      <c r="K68" s="1150"/>
      <c r="L68" s="1150"/>
      <c r="M68" s="66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150"/>
      <c r="E69" s="1150"/>
      <c r="F69" s="1150"/>
      <c r="G69" s="1150"/>
      <c r="H69" s="1150"/>
      <c r="I69" s="1150"/>
      <c r="J69" s="1150"/>
      <c r="K69" s="1150"/>
      <c r="L69" s="1150"/>
      <c r="M69" s="66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150"/>
      <c r="E70" s="1150"/>
      <c r="F70" s="1150"/>
      <c r="G70" s="1150"/>
      <c r="H70" s="1150"/>
      <c r="I70" s="1150"/>
      <c r="J70" s="1150"/>
      <c r="K70" s="1150"/>
      <c r="L70" s="1150"/>
      <c r="M70" s="66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150"/>
      <c r="E71" s="1150"/>
      <c r="F71" s="1150"/>
      <c r="G71" s="1150"/>
      <c r="H71" s="1150"/>
      <c r="I71" s="1150"/>
      <c r="J71" s="1150"/>
      <c r="K71" s="1150"/>
      <c r="L71" s="1150"/>
      <c r="M71" s="66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150"/>
      <c r="E72" s="1150"/>
      <c r="F72" s="1150"/>
      <c r="G72" s="1150"/>
      <c r="H72" s="1150"/>
      <c r="I72" s="1150"/>
      <c r="J72" s="1150"/>
      <c r="K72" s="1150"/>
      <c r="L72" s="1150"/>
      <c r="M72" s="66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150"/>
      <c r="E73" s="1150"/>
      <c r="F73" s="1150"/>
      <c r="G73" s="1150"/>
      <c r="H73" s="1150"/>
      <c r="I73" s="1150"/>
      <c r="J73" s="1150"/>
      <c r="K73" s="1150"/>
      <c r="L73" s="1150"/>
      <c r="M73" s="66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150"/>
      <c r="E74" s="1150"/>
      <c r="F74" s="1150"/>
      <c r="G74" s="1150"/>
      <c r="H74" s="1150"/>
      <c r="I74" s="1150"/>
      <c r="J74" s="1150"/>
      <c r="K74" s="1150"/>
      <c r="L74" s="1150"/>
      <c r="M74" s="66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150"/>
      <c r="E75" s="1150"/>
      <c r="F75" s="1150"/>
      <c r="G75" s="1150"/>
      <c r="H75" s="1150"/>
      <c r="I75" s="1150"/>
      <c r="J75" s="1150"/>
      <c r="K75" s="1150"/>
      <c r="L75" s="1150"/>
      <c r="M75" s="66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150"/>
      <c r="E76" s="1150"/>
      <c r="F76" s="1150"/>
      <c r="G76" s="1150"/>
      <c r="H76" s="1150"/>
      <c r="I76" s="1150"/>
      <c r="J76" s="1150"/>
      <c r="K76" s="1150"/>
      <c r="L76" s="1150"/>
      <c r="M76" s="66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150"/>
      <c r="E77" s="1150"/>
      <c r="F77" s="1150"/>
      <c r="G77" s="1150"/>
      <c r="H77" s="1150"/>
      <c r="I77" s="1150"/>
      <c r="J77" s="1150"/>
      <c r="K77" s="1150"/>
      <c r="L77" s="1150"/>
      <c r="M77" s="66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150"/>
      <c r="E78" s="1150"/>
      <c r="F78" s="1150"/>
      <c r="G78" s="1150"/>
      <c r="H78" s="1150"/>
      <c r="I78" s="1150"/>
      <c r="J78" s="1150"/>
      <c r="K78" s="1150"/>
      <c r="L78" s="1150"/>
      <c r="M78" s="66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150"/>
      <c r="E79" s="1150"/>
      <c r="F79" s="1150"/>
      <c r="G79" s="1150"/>
      <c r="H79" s="1150"/>
      <c r="I79" s="1150"/>
      <c r="J79" s="1150"/>
      <c r="K79" s="1150"/>
      <c r="L79" s="1150"/>
      <c r="M79" s="66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150"/>
      <c r="E80" s="1150"/>
      <c r="F80" s="1150"/>
      <c r="G80" s="1150"/>
      <c r="H80" s="1150"/>
      <c r="I80" s="1150"/>
      <c r="J80" s="1150"/>
      <c r="K80" s="1150"/>
      <c r="L80" s="1150"/>
      <c r="M80" s="66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150"/>
      <c r="E81" s="1150"/>
      <c r="F81" s="1150"/>
      <c r="G81" s="1150"/>
      <c r="H81" s="1150"/>
      <c r="I81" s="1150"/>
      <c r="J81" s="1150"/>
      <c r="K81" s="1150"/>
      <c r="L81" s="1150"/>
      <c r="M81" s="66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150"/>
      <c r="E82" s="1150"/>
      <c r="F82" s="1150"/>
      <c r="G82" s="1150"/>
      <c r="H82" s="1150"/>
      <c r="I82" s="1150"/>
      <c r="J82" s="1150"/>
      <c r="K82" s="1150"/>
      <c r="L82" s="1150"/>
      <c r="M82" s="66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150"/>
      <c r="E83" s="1150"/>
      <c r="F83" s="1150"/>
      <c r="G83" s="1150"/>
      <c r="H83" s="1150"/>
      <c r="I83" s="1150"/>
      <c r="J83" s="1150"/>
      <c r="K83" s="1150"/>
      <c r="L83" s="1150"/>
      <c r="M83" s="66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150"/>
      <c r="E84" s="1150"/>
      <c r="F84" s="1150"/>
      <c r="G84" s="1150"/>
      <c r="H84" s="1150"/>
      <c r="I84" s="1150"/>
      <c r="J84" s="1150"/>
      <c r="K84" s="1150"/>
      <c r="L84" s="1150"/>
      <c r="M84" s="66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150"/>
      <c r="E85" s="1150"/>
      <c r="F85" s="1150"/>
      <c r="G85" s="1150"/>
      <c r="H85" s="1150"/>
      <c r="I85" s="1150"/>
      <c r="J85" s="1150"/>
      <c r="K85" s="1150"/>
      <c r="L85" s="1150"/>
      <c r="M85" s="66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150"/>
      <c r="E86" s="1150"/>
      <c r="F86" s="1150"/>
      <c r="G86" s="1150"/>
      <c r="H86" s="1150"/>
      <c r="I86" s="1150"/>
      <c r="J86" s="1150"/>
      <c r="K86" s="1150"/>
      <c r="L86" s="1150"/>
      <c r="M86" s="66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150"/>
      <c r="E87" s="1150"/>
      <c r="F87" s="1150"/>
      <c r="G87" s="1150"/>
      <c r="H87" s="1150"/>
      <c r="I87" s="1150"/>
      <c r="J87" s="1150"/>
      <c r="K87" s="1150"/>
      <c r="L87" s="1150"/>
      <c r="M87" s="66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150"/>
      <c r="E88" s="1150"/>
      <c r="F88" s="1150"/>
      <c r="G88" s="1150"/>
      <c r="H88" s="1150"/>
      <c r="I88" s="1150"/>
      <c r="J88" s="1150"/>
      <c r="K88" s="1150"/>
      <c r="L88" s="1150"/>
      <c r="M88" s="66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150"/>
      <c r="E89" s="1150"/>
      <c r="F89" s="1150"/>
      <c r="G89" s="1150"/>
      <c r="H89" s="1150"/>
      <c r="I89" s="1150"/>
      <c r="J89" s="1150"/>
      <c r="K89" s="1150"/>
      <c r="L89" s="1150"/>
      <c r="M89" s="66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150"/>
      <c r="E90" s="1150"/>
      <c r="F90" s="1150"/>
      <c r="G90" s="1150"/>
      <c r="H90" s="1150"/>
      <c r="I90" s="1150"/>
      <c r="J90" s="1150"/>
      <c r="K90" s="1150"/>
      <c r="L90" s="1150"/>
      <c r="M90" s="66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150"/>
      <c r="E91" s="1150"/>
      <c r="F91" s="1150"/>
      <c r="G91" s="1150"/>
      <c r="H91" s="1150"/>
      <c r="I91" s="1150"/>
      <c r="J91" s="1150"/>
      <c r="K91" s="1150"/>
      <c r="L91" s="1150"/>
      <c r="M91" s="66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150"/>
      <c r="E92" s="1150"/>
      <c r="F92" s="1150"/>
      <c r="G92" s="1150"/>
      <c r="H92" s="1150"/>
      <c r="I92" s="1150"/>
      <c r="J92" s="1150"/>
      <c r="K92" s="1150"/>
      <c r="L92" s="1150"/>
      <c r="M92" s="66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150"/>
      <c r="E93" s="1150"/>
      <c r="F93" s="1150"/>
      <c r="G93" s="1150"/>
      <c r="H93" s="1150"/>
      <c r="I93" s="1150"/>
      <c r="J93" s="1150"/>
      <c r="K93" s="1150"/>
      <c r="L93" s="1150"/>
      <c r="M93" s="66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150"/>
      <c r="E94" s="1150"/>
      <c r="F94" s="1150"/>
      <c r="G94" s="1150"/>
      <c r="H94" s="1150"/>
      <c r="I94" s="1150"/>
      <c r="J94" s="1150"/>
      <c r="K94" s="1150"/>
      <c r="L94" s="1150"/>
      <c r="M94" s="66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150"/>
      <c r="E95" s="1150"/>
      <c r="F95" s="1150"/>
      <c r="G95" s="1150"/>
      <c r="H95" s="1150"/>
      <c r="I95" s="1150"/>
      <c r="J95" s="1150"/>
      <c r="K95" s="1150"/>
      <c r="L95" s="1150"/>
      <c r="M95" s="66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150"/>
      <c r="E96" s="1150"/>
      <c r="F96" s="1150"/>
      <c r="G96" s="1150"/>
      <c r="H96" s="1150"/>
      <c r="I96" s="1150"/>
      <c r="J96" s="1150"/>
      <c r="K96" s="1150"/>
      <c r="L96" s="1150"/>
      <c r="M96" s="66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150"/>
      <c r="E97" s="1150"/>
      <c r="F97" s="1150"/>
      <c r="G97" s="1150"/>
      <c r="H97" s="1150"/>
      <c r="I97" s="1150"/>
      <c r="J97" s="1150"/>
      <c r="K97" s="1150"/>
      <c r="L97" s="1150"/>
      <c r="M97" s="66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150"/>
      <c r="E98" s="1150"/>
      <c r="F98" s="1150"/>
      <c r="G98" s="1150"/>
      <c r="H98" s="1150"/>
      <c r="I98" s="1150"/>
      <c r="J98" s="1150"/>
      <c r="K98" s="1150"/>
      <c r="L98" s="1150"/>
      <c r="M98" s="66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150"/>
      <c r="E99" s="1150"/>
      <c r="F99" s="1150"/>
      <c r="G99" s="1150"/>
      <c r="H99" s="1150"/>
      <c r="I99" s="1150"/>
      <c r="J99" s="1150"/>
      <c r="K99" s="1150"/>
      <c r="L99" s="1150"/>
      <c r="M99" s="66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66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66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150"/>
      <c r="E102" s="1150"/>
      <c r="F102" s="1150"/>
      <c r="G102" s="1150"/>
      <c r="H102" s="1150"/>
      <c r="I102" s="1150"/>
      <c r="J102" s="1150"/>
      <c r="K102" s="1150"/>
      <c r="L102" s="1150"/>
      <c r="M102" s="66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66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158" t="s">
        <v>103</v>
      </c>
      <c r="C105" s="1158"/>
      <c r="D105" s="1158"/>
      <c r="E105" s="1158"/>
      <c r="F105" s="1158"/>
      <c r="G105" s="1158"/>
      <c r="H105" s="1158"/>
      <c r="I105" s="1158"/>
      <c r="J105" s="1158"/>
      <c r="K105" s="1158"/>
      <c r="L105" s="1158"/>
      <c r="M105" s="1158"/>
      <c r="N105" s="1158"/>
      <c r="O105" s="1158"/>
      <c r="P105" s="1158"/>
      <c r="Q105" s="1158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MARÇO DE 2014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162" t="s">
        <v>148</v>
      </c>
      <c r="C168" s="1163"/>
      <c r="D168" s="1163"/>
      <c r="E168" s="1163"/>
      <c r="F168" s="1163"/>
      <c r="G168" s="1163"/>
      <c r="H168" s="1163"/>
      <c r="I168" s="1163"/>
      <c r="J168" s="1163"/>
      <c r="K168" s="1163"/>
      <c r="L168" s="1163"/>
      <c r="M168" s="1163"/>
      <c r="N168" s="1163"/>
      <c r="O168" s="1163"/>
      <c r="P168" s="1163"/>
      <c r="Q168" s="1164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902" t="s">
        <v>1</v>
      </c>
      <c r="C187" s="902"/>
      <c r="D187" s="411" t="s">
        <v>7</v>
      </c>
      <c r="E187" s="898" t="s">
        <v>8</v>
      </c>
      <c r="F187" s="899"/>
      <c r="G187" s="899"/>
      <c r="H187" s="899"/>
      <c r="I187" s="899"/>
      <c r="J187" s="899"/>
      <c r="K187" s="899"/>
      <c r="L187" s="900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154">
        <v>1</v>
      </c>
      <c r="C188" s="1154"/>
      <c r="D188" s="166">
        <v>3</v>
      </c>
      <c r="E188" s="1075" t="s">
        <v>121</v>
      </c>
      <c r="F188" s="1076"/>
      <c r="G188" s="1076"/>
      <c r="H188" s="1076"/>
      <c r="I188" s="1076"/>
      <c r="J188" s="1076"/>
      <c r="K188" s="1076"/>
      <c r="L188" s="1077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154">
        <v>2</v>
      </c>
      <c r="C189" s="1154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154">
        <v>3</v>
      </c>
      <c r="C190" s="1154"/>
      <c r="D190" s="166">
        <v>2</v>
      </c>
      <c r="E190" s="1075" t="s">
        <v>171</v>
      </c>
      <c r="F190" s="1076"/>
      <c r="G190" s="1076"/>
      <c r="H190" s="1076"/>
      <c r="I190" s="1076"/>
      <c r="J190" s="1076"/>
      <c r="K190" s="1076"/>
      <c r="L190" s="1077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158" t="s">
        <v>103</v>
      </c>
      <c r="C193" s="1158"/>
      <c r="D193" s="1158"/>
      <c r="E193" s="1158"/>
      <c r="F193" s="1158"/>
      <c r="G193" s="1158"/>
      <c r="H193" s="1158"/>
      <c r="I193" s="1158"/>
      <c r="J193" s="1158"/>
      <c r="K193" s="1158"/>
      <c r="L193" s="1158"/>
      <c r="M193" s="1158"/>
      <c r="N193" s="1158"/>
      <c r="O193" s="1158"/>
      <c r="P193" s="1158"/>
      <c r="Q193" s="1158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MARÇO DE 2014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Jxi4Ic+KNn+nZ/U/nrjNXb16cpN58+P0FVkg+wWNnMY7LOtUBxEtWQjCRb8HgGHJ5vP5ZDD8sJaVnSd5oIhbDQ==" saltValue="/aTDlrRTaQHBbneMK7oRmQ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35" priority="55" stopIfTrue="1" operator="equal">
      <formula>""</formula>
    </cfRule>
  </conditionalFormatting>
  <conditionalFormatting sqref="B63:C103 B15:C57">
    <cfRule type="cellIs" dxfId="34" priority="54" stopIfTrue="1" operator="equal">
      <formula>0</formula>
    </cfRule>
  </conditionalFormatting>
  <conditionalFormatting sqref="M188:M190 E22:L57 E15:L20 D15:D57 D51:L51 M15:N57 D63:N103">
    <cfRule type="cellIs" dxfId="33" priority="53" stopIfTrue="1" operator="equal">
      <formula>0</formula>
    </cfRule>
  </conditionalFormatting>
  <conditionalFormatting sqref="F8 D10:F10">
    <cfRule type="cellIs" dxfId="32" priority="16" stopIfTrue="1" operator="equal">
      <formula>""</formula>
    </cfRule>
  </conditionalFormatting>
  <conditionalFormatting sqref="D10:F10">
    <cfRule type="cellIs" dxfId="31" priority="5" stopIfTrue="1" operator="equal">
      <formula>""</formula>
    </cfRule>
  </conditionalFormatting>
  <conditionalFormatting sqref="D10 F8:Q8">
    <cfRule type="cellIs" dxfId="30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D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8.140625" style="74" customWidth="1"/>
    <col min="10" max="10" width="16.140625" style="58" customWidth="1"/>
    <col min="11" max="11" width="13.7109375" style="58" customWidth="1"/>
    <col min="12" max="12" width="16.5703125" style="58" customWidth="1"/>
    <col min="13" max="13" width="12.42578125" style="58" customWidth="1"/>
    <col min="14" max="14" width="2.5703125" style="262" customWidth="1"/>
    <col min="15" max="15" width="7.5703125" style="58" hidden="1" customWidth="1"/>
    <col min="16" max="16" width="12.7109375" style="58" hidden="1" customWidth="1"/>
    <col min="17" max="17" width="2.5703125" style="58" hidden="1" customWidth="1"/>
    <col min="18" max="18" width="8" style="58" hidden="1" customWidth="1"/>
    <col min="19" max="19" width="9.140625" style="58" hidden="1" customWidth="1"/>
    <col min="20" max="20" width="47.140625" style="58" hidden="1" customWidth="1"/>
    <col min="21" max="21" width="27.140625" style="58" hidden="1" customWidth="1"/>
    <col min="22" max="22" width="33.140625" style="58" hidden="1" customWidth="1"/>
    <col min="23" max="16384" width="9.140625" style="58" hidden="1"/>
  </cols>
  <sheetData>
    <row r="1" spans="1:238" s="57" customFormat="1" ht="8.25" customHeight="1">
      <c r="A1" s="518"/>
      <c r="B1" s="74"/>
      <c r="G1" s="74"/>
      <c r="H1" s="74"/>
      <c r="I1" s="74"/>
      <c r="N1" s="256"/>
    </row>
    <row r="2" spans="1:238" s="57" customFormat="1" ht="45" customHeight="1">
      <c r="A2" s="518"/>
      <c r="B2" s="74"/>
      <c r="G2" s="74"/>
      <c r="H2" s="74"/>
      <c r="I2" s="74"/>
      <c r="N2" s="256"/>
    </row>
    <row r="3" spans="1:238" s="57" customFormat="1" ht="12.75" customHeight="1">
      <c r="A3" s="492"/>
      <c r="B3" s="74"/>
      <c r="G3" s="74"/>
      <c r="H3" s="74"/>
      <c r="I3" s="74"/>
      <c r="N3" s="256"/>
    </row>
    <row r="4" spans="1:238" s="57" customFormat="1" ht="12.75" customHeight="1">
      <c r="A4" s="492"/>
      <c r="B4" s="74"/>
      <c r="G4" s="74"/>
      <c r="H4" s="74"/>
      <c r="I4" s="74"/>
      <c r="N4" s="256"/>
    </row>
    <row r="5" spans="1:238" s="57" customFormat="1" ht="12.75" customHeight="1">
      <c r="A5" s="492"/>
      <c r="B5" s="74"/>
      <c r="G5" s="74"/>
      <c r="H5" s="74"/>
      <c r="I5" s="74"/>
      <c r="N5" s="256"/>
    </row>
    <row r="6" spans="1:238" s="57" customFormat="1" ht="12.75" customHeight="1">
      <c r="A6" s="492"/>
      <c r="B6" s="74"/>
      <c r="G6" s="74"/>
      <c r="H6" s="74"/>
      <c r="I6" s="74"/>
      <c r="N6" s="256"/>
    </row>
    <row r="7" spans="1:238" s="57" customFormat="1" ht="19.5" customHeight="1">
      <c r="A7" s="492"/>
      <c r="B7" s="1167" t="s">
        <v>400</v>
      </c>
      <c r="C7" s="1167"/>
      <c r="D7" s="1167"/>
      <c r="E7" s="1167"/>
      <c r="F7" s="1167"/>
      <c r="G7" s="1167"/>
      <c r="H7" s="1167"/>
      <c r="I7" s="1167"/>
      <c r="J7" s="1168" t="str">
        <f>'1-MPN'!B7</f>
        <v>CLIQUE AQUI E SELECIONE A MODALIDADE DO AUXÍLIO SOLICITADO</v>
      </c>
      <c r="K7" s="1168"/>
      <c r="L7" s="1168"/>
      <c r="M7" s="1168"/>
      <c r="N7" s="256"/>
      <c r="P7" s="233"/>
    </row>
    <row r="8" spans="1:238" s="237" customFormat="1" ht="6" customHeight="1">
      <c r="A8" s="641"/>
      <c r="B8" s="611"/>
      <c r="C8" s="611"/>
      <c r="D8" s="611"/>
      <c r="E8" s="611"/>
      <c r="F8" s="611"/>
      <c r="G8" s="609"/>
      <c r="H8" s="612"/>
      <c r="I8" s="877"/>
      <c r="J8" s="609"/>
      <c r="K8" s="609"/>
      <c r="L8" s="612"/>
      <c r="M8" s="612"/>
      <c r="N8" s="256"/>
      <c r="P8" s="238"/>
    </row>
    <row r="9" spans="1:238" s="14" customFormat="1" ht="20.25" customHeight="1">
      <c r="A9" s="639"/>
      <c r="B9" s="597" t="s">
        <v>151</v>
      </c>
      <c r="C9" s="640"/>
      <c r="D9" s="640"/>
      <c r="E9" s="427"/>
      <c r="F9" s="427"/>
      <c r="G9" s="1009"/>
      <c r="H9" s="1009"/>
      <c r="I9" s="1009"/>
      <c r="J9" s="1009"/>
      <c r="K9" s="1009"/>
      <c r="L9" s="1009"/>
      <c r="M9" s="1009"/>
      <c r="N9" s="256"/>
      <c r="O9" s="57"/>
      <c r="P9" s="57"/>
      <c r="Q9" s="57"/>
      <c r="R9" s="57"/>
      <c r="S9" s="57"/>
      <c r="T9" s="57"/>
      <c r="U9" s="57"/>
    </row>
    <row r="10" spans="1:238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256"/>
    </row>
    <row r="11" spans="1:238" s="57" customFormat="1" ht="20.25" customHeight="1">
      <c r="A11" s="492"/>
      <c r="B11" s="428" t="s">
        <v>61</v>
      </c>
      <c r="C11" s="428"/>
      <c r="D11" s="428"/>
      <c r="E11" s="431"/>
      <c r="F11" s="913"/>
      <c r="G11" s="913"/>
      <c r="H11" s="539"/>
      <c r="I11" s="539"/>
      <c r="K11" s="427"/>
      <c r="M11" s="427"/>
    </row>
    <row r="12" spans="1:238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56"/>
    </row>
    <row r="13" spans="1:238" s="57" customFormat="1" ht="19.5" customHeight="1">
      <c r="A13" s="492"/>
      <c r="B13" s="208" t="s">
        <v>145</v>
      </c>
      <c r="C13" s="207"/>
      <c r="D13" s="207"/>
      <c r="E13" s="914" t="str">
        <f>IF(SUM(L16:L49)=0,"",(SUM(L16:L49)))</f>
        <v/>
      </c>
      <c r="F13" s="914"/>
      <c r="G13" s="914"/>
      <c r="H13" s="427"/>
      <c r="I13" s="427"/>
      <c r="L13" s="448"/>
      <c r="M13" s="448"/>
      <c r="N13" s="256"/>
    </row>
    <row r="14" spans="1:238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I14" s="427"/>
      <c r="L14" s="427"/>
      <c r="M14" s="427"/>
      <c r="N14" s="256"/>
      <c r="O14" s="206"/>
    </row>
    <row r="15" spans="1:238" s="20" customFormat="1" ht="36.75" customHeight="1">
      <c r="A15" s="496"/>
      <c r="B15" s="586" t="s">
        <v>1</v>
      </c>
      <c r="C15" s="421"/>
      <c r="D15" s="421"/>
      <c r="E15" s="637" t="s">
        <v>124</v>
      </c>
      <c r="F15" s="637" t="s">
        <v>125</v>
      </c>
      <c r="G15" s="584" t="s">
        <v>126</v>
      </c>
      <c r="H15" s="595" t="s">
        <v>140</v>
      </c>
      <c r="I15" s="879"/>
      <c r="J15" s="587" t="s">
        <v>193</v>
      </c>
      <c r="K15" s="594" t="s">
        <v>192</v>
      </c>
      <c r="L15" s="596" t="s">
        <v>127</v>
      </c>
      <c r="M15" s="622" t="s">
        <v>2</v>
      </c>
      <c r="N15" s="487"/>
    </row>
    <row r="16" spans="1:238" ht="23.1" customHeight="1">
      <c r="A16" s="270"/>
      <c r="B16" s="117"/>
      <c r="C16" s="433"/>
      <c r="D16" s="433"/>
      <c r="E16" s="537"/>
      <c r="F16" s="117"/>
      <c r="G16" s="117"/>
      <c r="H16" s="538"/>
      <c r="I16" s="538"/>
      <c r="J16" s="536" t="str">
        <f t="shared" ref="J16:J49" si="0">IF(E16=0,"",INDEX($P$16:$P$21,MATCH(E16,$O$16:$O$21,0)))</f>
        <v/>
      </c>
      <c r="K16" s="579" t="str">
        <f>IF(ISERROR(L16/G16/F16),"",(L16/G16/F16))</f>
        <v/>
      </c>
      <c r="L16" s="436" t="str">
        <f t="shared" ref="L16:L46" si="1">IF(E16=0,"",IF(E16="TT-I",F16*J16*G16,F16*J16*G16*(H16/40)))</f>
        <v/>
      </c>
      <c r="M16" s="113"/>
      <c r="N16" s="488"/>
      <c r="O16" s="285" t="str">
        <f>DADOS!B4</f>
        <v>TT-I</v>
      </c>
      <c r="P16" s="286">
        <f>DADOS!C4</f>
        <v>351.9</v>
      </c>
      <c r="Q16" s="76"/>
      <c r="R16" s="694">
        <f>DADOS!L2</f>
        <v>16</v>
      </c>
      <c r="IC16" s="60" t="e">
        <f>#REF!</f>
        <v>#REF!</v>
      </c>
      <c r="ID16" s="58" t="e">
        <f>IF(IC16&lt;&gt;0,IC16,"")</f>
        <v>#REF!</v>
      </c>
    </row>
    <row r="17" spans="1:238" ht="23.1" customHeight="1">
      <c r="A17" s="270"/>
      <c r="B17" s="32"/>
      <c r="C17" s="449"/>
      <c r="D17" s="450"/>
      <c r="E17" s="140"/>
      <c r="F17" s="32"/>
      <c r="G17" s="117"/>
      <c r="H17" s="538"/>
      <c r="I17" s="538"/>
      <c r="J17" s="536" t="str">
        <f t="shared" si="0"/>
        <v/>
      </c>
      <c r="K17" s="579" t="str">
        <f t="shared" ref="K17:K49" si="2">IF(ISERROR(L17/G17/F17),"",(L17/G17/F17))</f>
        <v/>
      </c>
      <c r="L17" s="436" t="str">
        <f>IF(E17=0,"",IF(E17="TT-I",F17*J17*G17,F17*J17*G17*(H17/40)))</f>
        <v/>
      </c>
      <c r="M17" s="432"/>
      <c r="N17" s="488"/>
      <c r="O17" s="285" t="str">
        <f>DADOS!B5</f>
        <v>TT-II</v>
      </c>
      <c r="P17" s="286">
        <f>DADOS!C5</f>
        <v>703.2</v>
      </c>
      <c r="Q17" s="76"/>
      <c r="R17" s="701">
        <f>DADOS!L3</f>
        <v>17</v>
      </c>
      <c r="IC17" s="60" t="e">
        <f>#REF!</f>
        <v>#REF!</v>
      </c>
      <c r="ID17" s="58" t="e">
        <f>IF(IC17&lt;&gt;0,IC17,"")</f>
        <v>#REF!</v>
      </c>
    </row>
    <row r="18" spans="1:238" ht="23.1" customHeight="1">
      <c r="A18" s="270"/>
      <c r="B18" s="32"/>
      <c r="C18" s="449"/>
      <c r="D18" s="450"/>
      <c r="E18" s="140"/>
      <c r="F18" s="117"/>
      <c r="G18" s="117"/>
      <c r="H18" s="538"/>
      <c r="I18" s="538"/>
      <c r="J18" s="536" t="str">
        <f t="shared" si="0"/>
        <v/>
      </c>
      <c r="K18" s="579" t="str">
        <f t="shared" si="2"/>
        <v/>
      </c>
      <c r="L18" s="436" t="str">
        <f>IF(E18=0,"",IF(E18="TT-I",F18*J18*G18,F18*J18*G18*(H18/40)))</f>
        <v/>
      </c>
      <c r="M18" s="432"/>
      <c r="N18" s="488"/>
      <c r="O18" s="285" t="str">
        <f>DADOS!B6</f>
        <v>TT-III</v>
      </c>
      <c r="P18" s="286">
        <f>DADOS!C6</f>
        <v>984.3</v>
      </c>
      <c r="Q18" s="145"/>
      <c r="R18" s="701">
        <f>DADOS!L4</f>
        <v>18</v>
      </c>
      <c r="IC18" s="60"/>
    </row>
    <row r="19" spans="1:238" ht="23.1" customHeight="1">
      <c r="A19" s="270"/>
      <c r="B19" s="32"/>
      <c r="C19" s="449"/>
      <c r="D19" s="450"/>
      <c r="E19" s="140"/>
      <c r="F19" s="117"/>
      <c r="G19" s="117"/>
      <c r="H19" s="538"/>
      <c r="I19" s="538"/>
      <c r="J19" s="536" t="str">
        <f t="shared" si="0"/>
        <v/>
      </c>
      <c r="K19" s="579" t="str">
        <f t="shared" si="2"/>
        <v/>
      </c>
      <c r="L19" s="436" t="str">
        <f>IF(E19=0,"",IF(E19="TT-I",F19*J19*G19,F19*J19*G19*(H19/40)))</f>
        <v/>
      </c>
      <c r="M19" s="432"/>
      <c r="N19" s="488"/>
      <c r="O19" s="285" t="str">
        <f>DADOS!B7</f>
        <v>TT-IV</v>
      </c>
      <c r="P19" s="286">
        <f>DADOS!C7</f>
        <v>2488.1999999999998</v>
      </c>
      <c r="Q19" s="145"/>
      <c r="R19" s="701">
        <f>DADOS!L5</f>
        <v>19</v>
      </c>
      <c r="IC19" s="58" t="e">
        <f>#REF!</f>
        <v>#REF!</v>
      </c>
      <c r="ID19" s="58" t="e">
        <f>IF(IC19&lt;&gt;0,IC19,"")</f>
        <v>#REF!</v>
      </c>
    </row>
    <row r="20" spans="1:238" ht="23.1" customHeight="1">
      <c r="A20" s="270"/>
      <c r="B20" s="32"/>
      <c r="C20" s="449"/>
      <c r="D20" s="450"/>
      <c r="E20" s="140"/>
      <c r="F20" s="117"/>
      <c r="G20" s="117"/>
      <c r="H20" s="538"/>
      <c r="I20" s="538"/>
      <c r="J20" s="536" t="str">
        <f t="shared" si="0"/>
        <v/>
      </c>
      <c r="K20" s="700" t="str">
        <f t="shared" si="2"/>
        <v/>
      </c>
      <c r="L20" s="152" t="str">
        <f t="shared" si="1"/>
        <v/>
      </c>
      <c r="M20" s="432"/>
      <c r="N20" s="488"/>
      <c r="O20" s="285" t="str">
        <f>DADOS!B8</f>
        <v>TT-IV-A</v>
      </c>
      <c r="P20" s="286">
        <f>DADOS!C8</f>
        <v>4076.7</v>
      </c>
      <c r="Q20" s="145"/>
      <c r="R20" s="701">
        <f>DADOS!L6</f>
        <v>20</v>
      </c>
      <c r="IC20" s="58" t="e">
        <f>#REF!</f>
        <v>#REF!</v>
      </c>
      <c r="ID20" s="58" t="e">
        <f>IF(IC20&lt;&gt;0,IC20,"")</f>
        <v>#REF!</v>
      </c>
    </row>
    <row r="21" spans="1:238" ht="23.1" customHeight="1">
      <c r="A21" s="270"/>
      <c r="B21" s="32"/>
      <c r="C21" s="449"/>
      <c r="D21" s="450"/>
      <c r="E21" s="140"/>
      <c r="F21" s="117"/>
      <c r="G21" s="117"/>
      <c r="H21" s="538"/>
      <c r="I21" s="538"/>
      <c r="J21" s="536" t="str">
        <f t="shared" si="0"/>
        <v/>
      </c>
      <c r="K21" s="579" t="str">
        <f t="shared" si="2"/>
        <v/>
      </c>
      <c r="L21" s="152" t="str">
        <f t="shared" si="1"/>
        <v/>
      </c>
      <c r="M21" s="432"/>
      <c r="N21" s="488"/>
      <c r="O21" s="285" t="str">
        <f>DADOS!B9</f>
        <v>TT-V</v>
      </c>
      <c r="P21" s="286">
        <f>DADOS!C9</f>
        <v>5908.8</v>
      </c>
      <c r="Q21" s="145"/>
      <c r="R21" s="701">
        <f>DADOS!L7</f>
        <v>21</v>
      </c>
      <c r="IC21" s="58" t="e">
        <f>#REF!</f>
        <v>#REF!</v>
      </c>
      <c r="ID21" s="58" t="e">
        <f>IF(IC21&lt;&gt;0,IC21,"")</f>
        <v>#REF!</v>
      </c>
    </row>
    <row r="22" spans="1:238" ht="23.1" customHeight="1">
      <c r="A22" s="270"/>
      <c r="B22" s="32"/>
      <c r="C22" s="449"/>
      <c r="D22" s="450"/>
      <c r="E22" s="140"/>
      <c r="F22" s="117"/>
      <c r="G22" s="117"/>
      <c r="H22" s="538"/>
      <c r="I22" s="538"/>
      <c r="J22" s="536" t="str">
        <f t="shared" si="0"/>
        <v/>
      </c>
      <c r="K22" s="579" t="str">
        <f t="shared" si="2"/>
        <v/>
      </c>
      <c r="L22" s="152" t="str">
        <f t="shared" si="1"/>
        <v/>
      </c>
      <c r="M22" s="432"/>
      <c r="N22" s="488"/>
      <c r="O22" s="278"/>
      <c r="P22" s="279"/>
      <c r="Q22" s="146"/>
      <c r="R22" s="701">
        <f>DADOS!L8</f>
        <v>22</v>
      </c>
      <c r="IC22" s="58" t="e">
        <f>#REF!</f>
        <v>#REF!</v>
      </c>
      <c r="ID22" s="58" t="e">
        <f>IF(IC22&lt;&gt;0,IC22,"")</f>
        <v>#REF!</v>
      </c>
    </row>
    <row r="23" spans="1:238" ht="23.1" customHeight="1">
      <c r="A23" s="270"/>
      <c r="B23" s="32"/>
      <c r="C23" s="449"/>
      <c r="D23" s="450"/>
      <c r="E23" s="140"/>
      <c r="F23" s="117"/>
      <c r="G23" s="117"/>
      <c r="H23" s="538"/>
      <c r="I23" s="538"/>
      <c r="J23" s="536" t="str">
        <f t="shared" si="0"/>
        <v/>
      </c>
      <c r="K23" s="579" t="str">
        <f t="shared" si="2"/>
        <v/>
      </c>
      <c r="L23" s="152" t="str">
        <f t="shared" si="1"/>
        <v/>
      </c>
      <c r="M23" s="432"/>
      <c r="N23" s="488"/>
      <c r="O23" s="138"/>
      <c r="P23" s="280"/>
      <c r="Q23" s="146"/>
      <c r="R23" s="701">
        <f>DADOS!L9</f>
        <v>23</v>
      </c>
      <c r="IC23" s="58" t="str">
        <f>IF(IB23&lt;&gt;0,IB23,"")</f>
        <v/>
      </c>
    </row>
    <row r="24" spans="1:238" ht="23.1" customHeight="1">
      <c r="A24" s="270"/>
      <c r="B24" s="32"/>
      <c r="C24" s="449"/>
      <c r="D24" s="450"/>
      <c r="E24" s="140"/>
      <c r="F24" s="117"/>
      <c r="G24" s="117"/>
      <c r="H24" s="538"/>
      <c r="I24" s="538"/>
      <c r="J24" s="536" t="str">
        <f t="shared" si="0"/>
        <v/>
      </c>
      <c r="K24" s="579" t="str">
        <f t="shared" si="2"/>
        <v/>
      </c>
      <c r="L24" s="152" t="str">
        <f t="shared" si="1"/>
        <v/>
      </c>
      <c r="M24" s="432"/>
      <c r="N24" s="488"/>
      <c r="R24" s="701">
        <f>DADOS!L10</f>
        <v>24</v>
      </c>
    </row>
    <row r="25" spans="1:238" ht="23.1" customHeight="1">
      <c r="A25" s="270"/>
      <c r="B25" s="32"/>
      <c r="C25" s="449"/>
      <c r="D25" s="450"/>
      <c r="E25" s="140"/>
      <c r="F25" s="117"/>
      <c r="G25" s="117"/>
      <c r="H25" s="538"/>
      <c r="I25" s="538"/>
      <c r="J25" s="536" t="str">
        <f t="shared" si="0"/>
        <v/>
      </c>
      <c r="K25" s="579" t="str">
        <f t="shared" si="2"/>
        <v/>
      </c>
      <c r="L25" s="152" t="str">
        <f t="shared" si="1"/>
        <v/>
      </c>
      <c r="M25" s="432"/>
      <c r="N25" s="488"/>
      <c r="Q25" s="146"/>
      <c r="R25" s="701">
        <f>DADOS!L11</f>
        <v>25</v>
      </c>
      <c r="IC25" s="58" t="str">
        <f>IF(IB25&lt;&gt;0,IB25,"")</f>
        <v/>
      </c>
    </row>
    <row r="26" spans="1:238" ht="23.1" customHeight="1">
      <c r="A26" s="270"/>
      <c r="B26" s="32"/>
      <c r="C26" s="449"/>
      <c r="D26" s="450"/>
      <c r="E26" s="140"/>
      <c r="F26" s="117"/>
      <c r="G26" s="117"/>
      <c r="H26" s="538"/>
      <c r="I26" s="538"/>
      <c r="J26" s="536" t="str">
        <f t="shared" si="0"/>
        <v/>
      </c>
      <c r="K26" s="579" t="str">
        <f t="shared" si="2"/>
        <v/>
      </c>
      <c r="L26" s="152" t="str">
        <f t="shared" si="1"/>
        <v/>
      </c>
      <c r="M26" s="432"/>
      <c r="N26" s="488"/>
      <c r="R26" s="701">
        <f>DADOS!L12</f>
        <v>26</v>
      </c>
    </row>
    <row r="27" spans="1:238" ht="23.1" customHeight="1">
      <c r="A27" s="270"/>
      <c r="B27" s="32"/>
      <c r="C27" s="449"/>
      <c r="D27" s="450"/>
      <c r="E27" s="140"/>
      <c r="F27" s="117"/>
      <c r="G27" s="117"/>
      <c r="H27" s="538"/>
      <c r="I27" s="538"/>
      <c r="J27" s="536" t="str">
        <f t="shared" si="0"/>
        <v/>
      </c>
      <c r="K27" s="579" t="str">
        <f t="shared" si="2"/>
        <v/>
      </c>
      <c r="L27" s="152" t="str">
        <f t="shared" si="1"/>
        <v/>
      </c>
      <c r="M27" s="432"/>
      <c r="N27" s="488"/>
      <c r="R27" s="701">
        <f>DADOS!L13</f>
        <v>27</v>
      </c>
    </row>
    <row r="28" spans="1:238" ht="23.1" customHeight="1">
      <c r="A28" s="270"/>
      <c r="B28" s="32"/>
      <c r="C28" s="449"/>
      <c r="D28" s="450"/>
      <c r="E28" s="140"/>
      <c r="F28" s="117"/>
      <c r="G28" s="117"/>
      <c r="H28" s="538"/>
      <c r="I28" s="538"/>
      <c r="J28" s="536" t="str">
        <f t="shared" si="0"/>
        <v/>
      </c>
      <c r="K28" s="579" t="str">
        <f t="shared" si="2"/>
        <v/>
      </c>
      <c r="L28" s="152" t="str">
        <f t="shared" si="1"/>
        <v/>
      </c>
      <c r="M28" s="432"/>
      <c r="N28" s="488"/>
      <c r="O28" s="138"/>
      <c r="P28" s="281"/>
      <c r="Q28" s="146"/>
      <c r="R28" s="701">
        <f>DADOS!L14</f>
        <v>28</v>
      </c>
      <c r="IC28" s="58" t="str">
        <f>IF(IB28&lt;&gt;0,IB28,"")</f>
        <v/>
      </c>
    </row>
    <row r="29" spans="1:238" ht="23.1" customHeight="1">
      <c r="A29" s="270"/>
      <c r="B29" s="32"/>
      <c r="C29" s="449"/>
      <c r="D29" s="450"/>
      <c r="E29" s="140"/>
      <c r="F29" s="117"/>
      <c r="G29" s="117"/>
      <c r="H29" s="538"/>
      <c r="I29" s="538"/>
      <c r="J29" s="536" t="str">
        <f t="shared" si="0"/>
        <v/>
      </c>
      <c r="K29" s="579" t="str">
        <f t="shared" si="2"/>
        <v/>
      </c>
      <c r="L29" s="152" t="str">
        <f t="shared" ref="L29:L40" si="3">IF(E29=0,"",IF(E29="TT-I",F29*J29*G29,F29*J29*G29*(H29/40)))</f>
        <v/>
      </c>
      <c r="M29" s="432"/>
      <c r="N29" s="488"/>
      <c r="O29" s="138"/>
      <c r="P29" s="138"/>
      <c r="Q29" s="145"/>
      <c r="R29" s="701">
        <f>DADOS!L15</f>
        <v>29</v>
      </c>
      <c r="IC29" s="58" t="e">
        <f>#REF!</f>
        <v>#REF!</v>
      </c>
      <c r="ID29" s="58" t="e">
        <f>IF(IC29&lt;&gt;0,IC29,"")</f>
        <v>#REF!</v>
      </c>
    </row>
    <row r="30" spans="1:238" ht="23.1" customHeight="1">
      <c r="A30" s="270"/>
      <c r="B30" s="32"/>
      <c r="C30" s="449"/>
      <c r="D30" s="450"/>
      <c r="E30" s="140"/>
      <c r="F30" s="117"/>
      <c r="G30" s="117"/>
      <c r="H30" s="538"/>
      <c r="I30" s="538"/>
      <c r="J30" s="536" t="str">
        <f t="shared" si="0"/>
        <v/>
      </c>
      <c r="K30" s="579" t="str">
        <f t="shared" si="2"/>
        <v/>
      </c>
      <c r="L30" s="152" t="str">
        <f t="shared" si="3"/>
        <v/>
      </c>
      <c r="M30" s="432"/>
      <c r="N30" s="488"/>
      <c r="O30" s="138"/>
      <c r="P30" s="281"/>
      <c r="Q30" s="145"/>
      <c r="R30" s="701">
        <f>DADOS!L16</f>
        <v>30</v>
      </c>
      <c r="IC30" s="58" t="e">
        <f>#REF!</f>
        <v>#REF!</v>
      </c>
      <c r="ID30" s="58" t="e">
        <f>IF(IC30&lt;&gt;0,IC30,"")</f>
        <v>#REF!</v>
      </c>
    </row>
    <row r="31" spans="1:238" ht="23.1" customHeight="1">
      <c r="A31" s="270"/>
      <c r="B31" s="32"/>
      <c r="C31" s="449"/>
      <c r="D31" s="450"/>
      <c r="E31" s="140"/>
      <c r="F31" s="117"/>
      <c r="G31" s="117"/>
      <c r="H31" s="538"/>
      <c r="I31" s="538"/>
      <c r="J31" s="536" t="str">
        <f t="shared" si="0"/>
        <v/>
      </c>
      <c r="K31" s="579" t="str">
        <f t="shared" si="2"/>
        <v/>
      </c>
      <c r="L31" s="152" t="str">
        <f t="shared" si="3"/>
        <v/>
      </c>
      <c r="M31" s="432"/>
      <c r="N31" s="488"/>
      <c r="Q31" s="145"/>
      <c r="R31" s="701">
        <f>DADOS!L17</f>
        <v>31</v>
      </c>
      <c r="IC31" s="58" t="e">
        <f>#REF!</f>
        <v>#REF!</v>
      </c>
      <c r="ID31" s="58" t="e">
        <f>IF(IC31&lt;&gt;0,IC31,"")</f>
        <v>#REF!</v>
      </c>
    </row>
    <row r="32" spans="1:238" ht="23.1" customHeight="1">
      <c r="A32" s="270"/>
      <c r="B32" s="32"/>
      <c r="C32" s="449"/>
      <c r="D32" s="450"/>
      <c r="E32" s="140"/>
      <c r="F32" s="117"/>
      <c r="G32" s="117"/>
      <c r="H32" s="538"/>
      <c r="I32" s="538"/>
      <c r="J32" s="536" t="str">
        <f t="shared" si="0"/>
        <v/>
      </c>
      <c r="K32" s="579" t="str">
        <f t="shared" si="2"/>
        <v/>
      </c>
      <c r="L32" s="152" t="str">
        <f t="shared" si="3"/>
        <v/>
      </c>
      <c r="M32" s="432"/>
      <c r="N32" s="488"/>
      <c r="Q32" s="146"/>
      <c r="R32" s="701">
        <f>DADOS!L18</f>
        <v>32</v>
      </c>
      <c r="IC32" s="58" t="e">
        <f>#REF!</f>
        <v>#REF!</v>
      </c>
      <c r="ID32" s="58" t="e">
        <f>IF(IC32&lt;&gt;0,IC32,"")</f>
        <v>#REF!</v>
      </c>
    </row>
    <row r="33" spans="1:237" ht="23.1" customHeight="1">
      <c r="A33" s="270"/>
      <c r="B33" s="32"/>
      <c r="C33" s="449"/>
      <c r="D33" s="450"/>
      <c r="E33" s="140"/>
      <c r="F33" s="117"/>
      <c r="G33" s="117"/>
      <c r="H33" s="538"/>
      <c r="I33" s="538"/>
      <c r="J33" s="536" t="str">
        <f t="shared" si="0"/>
        <v/>
      </c>
      <c r="K33" s="579" t="str">
        <f t="shared" si="2"/>
        <v/>
      </c>
      <c r="L33" s="152" t="str">
        <f t="shared" si="3"/>
        <v/>
      </c>
      <c r="M33" s="432"/>
      <c r="N33" s="488"/>
      <c r="O33" s="138"/>
      <c r="P33" s="280"/>
      <c r="Q33" s="146"/>
      <c r="R33" s="701">
        <f>DADOS!L19</f>
        <v>33</v>
      </c>
      <c r="IC33" s="58" t="str">
        <f>IF(IB33&lt;&gt;0,IB33,"")</f>
        <v/>
      </c>
    </row>
    <row r="34" spans="1:237" ht="23.1" customHeight="1">
      <c r="A34" s="270"/>
      <c r="B34" s="32"/>
      <c r="C34" s="449"/>
      <c r="D34" s="450"/>
      <c r="E34" s="140"/>
      <c r="F34" s="117"/>
      <c r="G34" s="117"/>
      <c r="H34" s="538"/>
      <c r="I34" s="538"/>
      <c r="J34" s="536" t="str">
        <f t="shared" si="0"/>
        <v/>
      </c>
      <c r="K34" s="579" t="str">
        <f t="shared" si="2"/>
        <v/>
      </c>
      <c r="L34" s="152" t="str">
        <f t="shared" si="3"/>
        <v/>
      </c>
      <c r="M34" s="432"/>
      <c r="N34" s="488"/>
      <c r="O34" s="138"/>
      <c r="P34" s="138"/>
      <c r="R34" s="701">
        <f>DADOS!L20</f>
        <v>34</v>
      </c>
    </row>
    <row r="35" spans="1:237" ht="23.1" customHeight="1">
      <c r="A35" s="270"/>
      <c r="B35" s="32"/>
      <c r="C35" s="449"/>
      <c r="D35" s="450"/>
      <c r="E35" s="140"/>
      <c r="F35" s="117"/>
      <c r="G35" s="117"/>
      <c r="H35" s="538"/>
      <c r="I35" s="538"/>
      <c r="J35" s="536" t="str">
        <f t="shared" si="0"/>
        <v/>
      </c>
      <c r="K35" s="579" t="str">
        <f t="shared" si="2"/>
        <v/>
      </c>
      <c r="L35" s="152" t="str">
        <f t="shared" si="3"/>
        <v/>
      </c>
      <c r="M35" s="432"/>
      <c r="N35" s="488"/>
      <c r="O35" s="138"/>
      <c r="P35" s="281"/>
      <c r="Q35" s="146"/>
      <c r="R35" s="701">
        <f>DADOS!L21</f>
        <v>35</v>
      </c>
      <c r="IC35" s="58" t="str">
        <f>IF(IB35&lt;&gt;0,IB35,"")</f>
        <v/>
      </c>
    </row>
    <row r="36" spans="1:237" ht="23.1" customHeight="1">
      <c r="A36" s="270"/>
      <c r="B36" s="32"/>
      <c r="C36" s="449"/>
      <c r="D36" s="450"/>
      <c r="E36" s="140"/>
      <c r="F36" s="117"/>
      <c r="G36" s="117"/>
      <c r="H36" s="538"/>
      <c r="I36" s="538"/>
      <c r="J36" s="536" t="str">
        <f t="shared" si="0"/>
        <v/>
      </c>
      <c r="K36" s="579" t="str">
        <f t="shared" si="2"/>
        <v/>
      </c>
      <c r="L36" s="152" t="str">
        <f t="shared" si="3"/>
        <v/>
      </c>
      <c r="M36" s="432"/>
      <c r="N36" s="488"/>
      <c r="O36" s="138"/>
      <c r="P36" s="138"/>
      <c r="R36" s="701">
        <f>DADOS!L22</f>
        <v>36</v>
      </c>
    </row>
    <row r="37" spans="1:237" ht="23.1" customHeight="1">
      <c r="A37" s="270"/>
      <c r="B37" s="32"/>
      <c r="C37" s="449"/>
      <c r="D37" s="450"/>
      <c r="E37" s="140"/>
      <c r="F37" s="117"/>
      <c r="G37" s="117"/>
      <c r="H37" s="538"/>
      <c r="I37" s="538"/>
      <c r="J37" s="536" t="str">
        <f t="shared" si="0"/>
        <v/>
      </c>
      <c r="K37" s="579" t="str">
        <f t="shared" si="2"/>
        <v/>
      </c>
      <c r="L37" s="152" t="str">
        <f t="shared" si="3"/>
        <v/>
      </c>
      <c r="M37" s="432"/>
      <c r="N37" s="488"/>
      <c r="R37" s="701">
        <f>DADOS!L23</f>
        <v>37</v>
      </c>
    </row>
    <row r="38" spans="1:237" ht="23.1" customHeight="1">
      <c r="A38" s="270"/>
      <c r="B38" s="32"/>
      <c r="C38" s="449"/>
      <c r="D38" s="450"/>
      <c r="E38" s="140"/>
      <c r="F38" s="117"/>
      <c r="G38" s="117"/>
      <c r="H38" s="538"/>
      <c r="I38" s="538"/>
      <c r="J38" s="536" t="str">
        <f t="shared" si="0"/>
        <v/>
      </c>
      <c r="K38" s="579" t="str">
        <f t="shared" si="2"/>
        <v/>
      </c>
      <c r="L38" s="152" t="str">
        <f t="shared" si="3"/>
        <v/>
      </c>
      <c r="M38" s="432"/>
      <c r="N38" s="488"/>
      <c r="R38" s="701">
        <f>DADOS!L24</f>
        <v>38</v>
      </c>
    </row>
    <row r="39" spans="1:237" ht="23.1" customHeight="1">
      <c r="A39" s="270"/>
      <c r="B39" s="32"/>
      <c r="C39" s="449"/>
      <c r="D39" s="450"/>
      <c r="E39" s="140"/>
      <c r="F39" s="117"/>
      <c r="G39" s="117"/>
      <c r="H39" s="538"/>
      <c r="I39" s="538"/>
      <c r="J39" s="536" t="str">
        <f t="shared" si="0"/>
        <v/>
      </c>
      <c r="K39" s="579" t="str">
        <f t="shared" si="2"/>
        <v/>
      </c>
      <c r="L39" s="152" t="str">
        <f t="shared" si="3"/>
        <v/>
      </c>
      <c r="M39" s="432"/>
      <c r="N39" s="488"/>
      <c r="R39" s="701">
        <f>DADOS!L25</f>
        <v>39</v>
      </c>
    </row>
    <row r="40" spans="1:237" ht="23.1" customHeight="1">
      <c r="A40" s="270"/>
      <c r="B40" s="32"/>
      <c r="C40" s="449"/>
      <c r="D40" s="450"/>
      <c r="E40" s="140"/>
      <c r="F40" s="117"/>
      <c r="G40" s="117"/>
      <c r="H40" s="538"/>
      <c r="I40" s="538"/>
      <c r="J40" s="536" t="str">
        <f t="shared" si="0"/>
        <v/>
      </c>
      <c r="K40" s="579" t="str">
        <f t="shared" si="2"/>
        <v/>
      </c>
      <c r="L40" s="152" t="str">
        <f t="shared" si="3"/>
        <v/>
      </c>
      <c r="M40" s="432"/>
      <c r="N40" s="488"/>
      <c r="O40" s="138"/>
      <c r="P40" s="281"/>
      <c r="Q40" s="146"/>
      <c r="R40" s="703">
        <f>DADOS!L26</f>
        <v>40</v>
      </c>
      <c r="IC40" s="58" t="str">
        <f>IF(IB40&lt;&gt;0,IB40,"")</f>
        <v/>
      </c>
    </row>
    <row r="41" spans="1:237" ht="23.1" customHeight="1">
      <c r="A41" s="270"/>
      <c r="B41" s="32"/>
      <c r="C41" s="449"/>
      <c r="D41" s="450"/>
      <c r="E41" s="140"/>
      <c r="F41" s="117"/>
      <c r="G41" s="117"/>
      <c r="H41" s="538"/>
      <c r="I41" s="538"/>
      <c r="J41" s="536" t="str">
        <f t="shared" si="0"/>
        <v/>
      </c>
      <c r="K41" s="579" t="str">
        <f t="shared" si="2"/>
        <v/>
      </c>
      <c r="L41" s="152" t="str">
        <f t="shared" si="1"/>
        <v/>
      </c>
      <c r="M41" s="432"/>
      <c r="N41" s="488"/>
      <c r="O41" s="138"/>
      <c r="P41" s="138"/>
      <c r="R41" s="20"/>
    </row>
    <row r="42" spans="1:237" ht="23.1" customHeight="1">
      <c r="A42" s="270"/>
      <c r="B42" s="32"/>
      <c r="C42" s="449"/>
      <c r="D42" s="450"/>
      <c r="E42" s="140"/>
      <c r="F42" s="117"/>
      <c r="G42" s="117"/>
      <c r="H42" s="538"/>
      <c r="I42" s="538"/>
      <c r="J42" s="536" t="str">
        <f t="shared" si="0"/>
        <v/>
      </c>
      <c r="K42" s="579" t="str">
        <f t="shared" si="2"/>
        <v/>
      </c>
      <c r="L42" s="152" t="str">
        <f t="shared" si="1"/>
        <v/>
      </c>
      <c r="M42" s="432"/>
      <c r="N42" s="488"/>
      <c r="R42" s="20"/>
    </row>
    <row r="43" spans="1:237" ht="23.1" customHeight="1">
      <c r="A43" s="270"/>
      <c r="B43" s="32"/>
      <c r="C43" s="449"/>
      <c r="D43" s="450"/>
      <c r="E43" s="140"/>
      <c r="F43" s="117"/>
      <c r="G43" s="117"/>
      <c r="H43" s="538"/>
      <c r="I43" s="538"/>
      <c r="J43" s="536" t="str">
        <f t="shared" si="0"/>
        <v/>
      </c>
      <c r="K43" s="579" t="str">
        <f t="shared" si="2"/>
        <v/>
      </c>
      <c r="L43" s="152" t="str">
        <f t="shared" si="1"/>
        <v/>
      </c>
      <c r="M43" s="432"/>
      <c r="N43" s="488"/>
      <c r="R43" s="20"/>
    </row>
    <row r="44" spans="1:237" ht="23.1" customHeight="1">
      <c r="A44" s="270"/>
      <c r="B44" s="32"/>
      <c r="C44" s="449"/>
      <c r="D44" s="450"/>
      <c r="E44" s="140"/>
      <c r="F44" s="117"/>
      <c r="G44" s="117"/>
      <c r="H44" s="538"/>
      <c r="I44" s="538"/>
      <c r="J44" s="536" t="str">
        <f t="shared" si="0"/>
        <v/>
      </c>
      <c r="K44" s="579" t="str">
        <f t="shared" si="2"/>
        <v/>
      </c>
      <c r="L44" s="152" t="str">
        <f t="shared" si="1"/>
        <v/>
      </c>
      <c r="M44" s="432"/>
      <c r="N44" s="488"/>
      <c r="R44" s="20"/>
    </row>
    <row r="45" spans="1:237" ht="23.1" customHeight="1">
      <c r="A45" s="270"/>
      <c r="B45" s="32"/>
      <c r="C45" s="449"/>
      <c r="D45" s="450"/>
      <c r="E45" s="140"/>
      <c r="F45" s="117"/>
      <c r="G45" s="117"/>
      <c r="H45" s="538"/>
      <c r="I45" s="538"/>
      <c r="J45" s="536" t="str">
        <f t="shared" si="0"/>
        <v/>
      </c>
      <c r="K45" s="579" t="str">
        <f t="shared" si="2"/>
        <v/>
      </c>
      <c r="L45" s="152" t="str">
        <f t="shared" si="1"/>
        <v/>
      </c>
      <c r="M45" s="432"/>
      <c r="N45" s="488"/>
      <c r="R45" s="20"/>
    </row>
    <row r="46" spans="1:237" ht="23.1" customHeight="1">
      <c r="A46" s="270"/>
      <c r="B46" s="32"/>
      <c r="C46" s="449"/>
      <c r="D46" s="450"/>
      <c r="E46" s="140"/>
      <c r="F46" s="117"/>
      <c r="G46" s="117"/>
      <c r="H46" s="538"/>
      <c r="I46" s="538"/>
      <c r="J46" s="536" t="str">
        <f t="shared" si="0"/>
        <v/>
      </c>
      <c r="K46" s="579" t="str">
        <f t="shared" si="2"/>
        <v/>
      </c>
      <c r="L46" s="152" t="str">
        <f t="shared" si="1"/>
        <v/>
      </c>
      <c r="M46" s="432"/>
      <c r="N46" s="488"/>
      <c r="R46" s="20"/>
    </row>
    <row r="47" spans="1:237" ht="23.1" customHeight="1">
      <c r="A47" s="270"/>
      <c r="B47" s="32"/>
      <c r="C47" s="449"/>
      <c r="D47" s="450"/>
      <c r="E47" s="140"/>
      <c r="F47" s="117"/>
      <c r="G47" s="117"/>
      <c r="H47" s="538"/>
      <c r="I47" s="538"/>
      <c r="J47" s="536" t="str">
        <f t="shared" si="0"/>
        <v/>
      </c>
      <c r="K47" s="579" t="str">
        <f t="shared" si="2"/>
        <v/>
      </c>
      <c r="L47" s="152" t="str">
        <f>IF(E47=0,"",IF(E47="TT-I",F47*J47*G47,F47*J47*G47*(H47/40)))</f>
        <v/>
      </c>
      <c r="M47" s="432"/>
      <c r="N47" s="488"/>
      <c r="R47" s="20"/>
    </row>
    <row r="48" spans="1:237" ht="23.1" customHeight="1">
      <c r="A48" s="270"/>
      <c r="B48" s="32"/>
      <c r="C48" s="449"/>
      <c r="D48" s="450"/>
      <c r="E48" s="140"/>
      <c r="F48" s="117"/>
      <c r="G48" s="117"/>
      <c r="H48" s="538"/>
      <c r="I48" s="538"/>
      <c r="J48" s="536" t="str">
        <f t="shared" si="0"/>
        <v/>
      </c>
      <c r="K48" s="579" t="str">
        <f t="shared" si="2"/>
        <v/>
      </c>
      <c r="L48" s="152" t="str">
        <f>IF(E48=0,"",IF(E48="TT-I",F48*J48*G48,F48*J48*G48*(H48/40)))</f>
        <v/>
      </c>
      <c r="M48" s="432"/>
      <c r="N48" s="488"/>
      <c r="R48" s="20"/>
    </row>
    <row r="49" spans="1:18" ht="23.1" customHeight="1">
      <c r="A49" s="270"/>
      <c r="B49" s="32"/>
      <c r="C49" s="449"/>
      <c r="D49" s="450"/>
      <c r="E49" s="140"/>
      <c r="F49" s="117"/>
      <c r="G49" s="117"/>
      <c r="H49" s="538"/>
      <c r="I49" s="538"/>
      <c r="J49" s="536" t="str">
        <f t="shared" si="0"/>
        <v/>
      </c>
      <c r="K49" s="579" t="str">
        <f t="shared" si="2"/>
        <v/>
      </c>
      <c r="L49" s="152" t="str">
        <f>IF(E49=0,"",IF(E49="TT-I",F49*J49*G49,F49*J49*G49*(H49/40)))</f>
        <v/>
      </c>
      <c r="M49" s="432"/>
      <c r="N49" s="488"/>
      <c r="R49" s="20"/>
    </row>
    <row r="50" spans="1:18" ht="12.75" customHeight="1">
      <c r="B50" s="429" t="str">
        <f>'1-MPN'!B67</f>
        <v>FAPESP,  MARÇO DE 2014</v>
      </c>
      <c r="C50" s="429"/>
      <c r="D50" s="429"/>
      <c r="E50" s="429"/>
      <c r="F50" s="424"/>
      <c r="G50" s="58"/>
      <c r="H50" s="58"/>
      <c r="I50" s="58"/>
      <c r="J50" s="422"/>
      <c r="L50" s="20"/>
      <c r="R50" s="20"/>
    </row>
    <row r="51" spans="1:18" ht="12.75" customHeight="1">
      <c r="M51" s="277"/>
      <c r="R51" s="20"/>
    </row>
    <row r="52" spans="1:18" ht="12.75" customHeight="1">
      <c r="B52" s="58"/>
      <c r="R52" s="20"/>
    </row>
    <row r="53" spans="1:18" ht="12.75" customHeight="1">
      <c r="R53" s="20"/>
    </row>
    <row r="54" spans="1:18" ht="12.75" customHeight="1"/>
    <row r="55" spans="1:18" ht="12.75" customHeight="1"/>
    <row r="56" spans="1:18" ht="12.75" customHeight="1"/>
    <row r="57" spans="1:18" ht="12.75" customHeight="1"/>
    <row r="58" spans="1:18" ht="12.75" customHeight="1"/>
    <row r="59" spans="1:18" ht="12.75" customHeight="1"/>
    <row r="60" spans="1:18" ht="12.75" customHeight="1"/>
    <row r="61" spans="1:18" ht="12.75" customHeight="1"/>
    <row r="62" spans="1:18" ht="12.75" customHeight="1"/>
    <row r="63" spans="1:18" ht="12.75" customHeight="1"/>
    <row r="64" spans="1:18" ht="12.75" customHeight="1"/>
    <row r="65" spans="21:22" ht="12.75" customHeight="1">
      <c r="U65" s="58" t="s">
        <v>302</v>
      </c>
      <c r="V65" s="58" t="s">
        <v>303</v>
      </c>
    </row>
    <row r="66" spans="21:22" ht="12.75" customHeight="1"/>
    <row r="67" spans="21:22" ht="12.75" customHeight="1">
      <c r="U67" s="695">
        <v>424.8</v>
      </c>
      <c r="V67" s="695">
        <v>474</v>
      </c>
    </row>
    <row r="68" spans="21:22" ht="12.75" customHeight="1">
      <c r="U68" s="695">
        <v>1248.5999999999999</v>
      </c>
      <c r="V68" s="695">
        <v>1392.9</v>
      </c>
    </row>
    <row r="69" spans="21:22" ht="12.75" customHeight="1">
      <c r="U69" s="695">
        <v>1325.7</v>
      </c>
      <c r="V69" s="695">
        <v>1478.7</v>
      </c>
    </row>
    <row r="70" spans="21:22" ht="12.75" customHeight="1">
      <c r="U70" s="695">
        <v>1840.5</v>
      </c>
      <c r="V70" s="695">
        <v>2053.1999999999998</v>
      </c>
    </row>
    <row r="71" spans="21:22" ht="12.75" customHeight="1">
      <c r="U71" s="695">
        <v>2278.1999999999998</v>
      </c>
      <c r="V71" s="695">
        <v>2541.3000000000002</v>
      </c>
    </row>
    <row r="72" spans="21:22" ht="12.75" customHeight="1">
      <c r="U72" s="695">
        <v>4508.1000000000004</v>
      </c>
      <c r="V72" s="695">
        <v>5028.8999999999996</v>
      </c>
    </row>
    <row r="73" spans="21:22" ht="12.75" customHeight="1"/>
    <row r="74" spans="21:22" ht="12.75" customHeight="1">
      <c r="U74" s="695">
        <v>268.2</v>
      </c>
      <c r="V74" s="695">
        <v>299.10000000000002</v>
      </c>
    </row>
    <row r="75" spans="21:22" ht="12.75" customHeight="1">
      <c r="U75" s="695">
        <v>536.4</v>
      </c>
      <c r="V75" s="695">
        <v>598.5</v>
      </c>
    </row>
    <row r="76" spans="21:22" ht="12.75" customHeight="1">
      <c r="U76" s="695">
        <v>750.9</v>
      </c>
      <c r="V76" s="695">
        <v>837.6</v>
      </c>
    </row>
    <row r="77" spans="21:22" ht="12.75" customHeight="1">
      <c r="U77" s="695">
        <v>1898.4</v>
      </c>
      <c r="V77" s="695">
        <v>2117.6999999999998</v>
      </c>
    </row>
    <row r="78" spans="21:22" ht="12.75" customHeight="1">
      <c r="U78" s="695">
        <v>3110.4</v>
      </c>
      <c r="V78" s="695">
        <v>3469.8</v>
      </c>
    </row>
    <row r="79" spans="21:22" ht="12.75" customHeight="1">
      <c r="U79" s="695">
        <v>4508.1000000000004</v>
      </c>
      <c r="V79" s="695">
        <v>5028.8999999999996</v>
      </c>
    </row>
    <row r="80" spans="21:22" ht="12.75" customHeight="1">
      <c r="U80" s="695">
        <v>429</v>
      </c>
      <c r="V80" s="695">
        <v>478.5</v>
      </c>
    </row>
    <row r="81" spans="1:22" ht="12.75" customHeight="1">
      <c r="U81" s="695">
        <v>643.5</v>
      </c>
      <c r="V81" s="695">
        <v>717.9</v>
      </c>
    </row>
    <row r="82" spans="1:22" ht="12.75" customHeight="1">
      <c r="U82" s="58" t="s">
        <v>304</v>
      </c>
      <c r="V82" s="58" t="s">
        <v>304</v>
      </c>
    </row>
    <row r="83" spans="1:22" ht="18" customHeight="1">
      <c r="B83" s="223" t="s">
        <v>149</v>
      </c>
      <c r="C83" s="74"/>
      <c r="D83" s="74"/>
      <c r="G83" s="58"/>
      <c r="H83" s="58"/>
      <c r="I83" s="58"/>
      <c r="K83" s="74"/>
      <c r="N83" s="58"/>
    </row>
    <row r="84" spans="1:22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422"/>
      <c r="K84" s="3"/>
      <c r="L84" s="422"/>
      <c r="M84" s="422"/>
      <c r="N84" s="422"/>
      <c r="O84" s="422"/>
      <c r="U84" s="695">
        <v>5122.8</v>
      </c>
      <c r="V84" s="695">
        <v>5714.4</v>
      </c>
    </row>
    <row r="85" spans="1:22" ht="12.75" customHeight="1">
      <c r="B85" s="3"/>
      <c r="C85" s="3"/>
      <c r="D85" s="3"/>
      <c r="E85" s="422"/>
      <c r="F85" s="422"/>
      <c r="G85" s="422"/>
      <c r="H85" s="422"/>
      <c r="I85" s="422"/>
      <c r="J85" s="422"/>
      <c r="K85" s="3"/>
      <c r="L85" s="422"/>
      <c r="M85" s="422"/>
      <c r="N85" s="422"/>
      <c r="O85" s="422"/>
    </row>
    <row r="86" spans="1:22" ht="12.75" customHeight="1">
      <c r="B86" s="131"/>
      <c r="C86" s="3"/>
      <c r="D86" s="3"/>
      <c r="E86" s="422"/>
      <c r="F86" s="422"/>
      <c r="G86" s="422"/>
      <c r="H86" s="422"/>
      <c r="I86" s="422"/>
      <c r="J86" s="422"/>
      <c r="K86" s="3"/>
      <c r="L86" s="422"/>
      <c r="M86" s="422"/>
      <c r="N86" s="422"/>
      <c r="O86" s="422"/>
      <c r="U86" s="695">
        <v>193.2</v>
      </c>
      <c r="V86" s="695">
        <v>215.4</v>
      </c>
    </row>
    <row r="87" spans="1:22" ht="12.75" customHeight="1">
      <c r="B87" s="3"/>
      <c r="C87" s="3"/>
      <c r="D87" s="3"/>
      <c r="E87" s="422"/>
      <c r="F87" s="422"/>
      <c r="G87" s="422"/>
      <c r="H87" s="422"/>
      <c r="I87" s="422"/>
      <c r="J87" s="422"/>
      <c r="K87" s="3"/>
      <c r="L87" s="422"/>
      <c r="M87" s="422"/>
      <c r="N87" s="422"/>
      <c r="O87" s="422"/>
      <c r="U87" s="695">
        <v>386.1</v>
      </c>
      <c r="V87" s="695">
        <v>430.8</v>
      </c>
    </row>
    <row r="88" spans="1:22" s="57" customFormat="1" ht="19.5" customHeight="1">
      <c r="A88" s="492"/>
      <c r="B88" s="1167" t="s">
        <v>257</v>
      </c>
      <c r="C88" s="1167"/>
      <c r="D88" s="1167"/>
      <c r="E88" s="1167"/>
      <c r="F88" s="1167"/>
      <c r="G88" s="1167"/>
      <c r="H88" s="1167"/>
      <c r="I88" s="1167"/>
      <c r="J88" s="1167"/>
      <c r="K88" s="610"/>
      <c r="L88" s="610"/>
      <c r="M88" s="610"/>
      <c r="N88" s="256"/>
      <c r="P88" s="233"/>
      <c r="U88" s="696">
        <v>579.29999999999995</v>
      </c>
      <c r="V88" s="696">
        <v>646.20000000000005</v>
      </c>
    </row>
    <row r="89" spans="1:22" s="237" customFormat="1" ht="20.25" customHeight="1">
      <c r="A89" s="641"/>
      <c r="B89" s="1169"/>
      <c r="C89" s="1169"/>
      <c r="D89" s="1169"/>
      <c r="E89" s="1169"/>
      <c r="F89" s="1169"/>
      <c r="G89" s="1170"/>
      <c r="H89" s="1170"/>
      <c r="I89" s="878"/>
      <c r="J89" s="642"/>
      <c r="K89" s="1171"/>
      <c r="L89" s="1171"/>
      <c r="M89" s="612"/>
      <c r="N89" s="506"/>
      <c r="P89" s="238"/>
      <c r="U89" s="697">
        <v>772.2</v>
      </c>
      <c r="V89" s="697">
        <v>861.3</v>
      </c>
    </row>
    <row r="90" spans="1:22" s="237" customFormat="1" ht="17.25" customHeight="1">
      <c r="A90" s="641"/>
      <c r="B90" s="1173" t="s">
        <v>276</v>
      </c>
      <c r="C90" s="1173"/>
      <c r="D90" s="1173"/>
      <c r="E90" s="1173"/>
      <c r="F90" s="1173"/>
      <c r="G90" s="1173"/>
      <c r="H90" s="1173"/>
      <c r="I90" s="1173"/>
      <c r="J90" s="1173"/>
      <c r="K90" s="1173"/>
      <c r="L90" s="1173"/>
      <c r="M90" s="1173"/>
      <c r="N90" s="506"/>
      <c r="P90" s="238"/>
      <c r="U90" s="697">
        <v>965.4</v>
      </c>
      <c r="V90" s="697">
        <v>1077</v>
      </c>
    </row>
    <row r="91" spans="1:22" s="237" customFormat="1" ht="17.25" customHeight="1">
      <c r="A91" s="641"/>
      <c r="B91" s="1172" t="s">
        <v>275</v>
      </c>
      <c r="C91" s="1172"/>
      <c r="D91" s="1172"/>
      <c r="E91" s="1172"/>
      <c r="F91" s="1172"/>
      <c r="G91" s="1172"/>
      <c r="H91" s="1172"/>
      <c r="I91" s="1172"/>
      <c r="J91" s="1172"/>
      <c r="K91" s="1172"/>
      <c r="L91" s="1172"/>
      <c r="M91" s="1172"/>
      <c r="N91" s="256"/>
      <c r="P91" s="238"/>
      <c r="U91" s="697">
        <v>1544.4</v>
      </c>
      <c r="V91" s="697">
        <v>1722.9</v>
      </c>
    </row>
    <row r="92" spans="1:22" s="237" customFormat="1" ht="6" customHeight="1">
      <c r="A92" s="641"/>
      <c r="B92" s="611"/>
      <c r="C92" s="611"/>
      <c r="D92" s="611"/>
      <c r="E92" s="611"/>
      <c r="F92" s="611"/>
      <c r="G92" s="609"/>
      <c r="H92" s="612"/>
      <c r="I92" s="877"/>
      <c r="J92" s="609"/>
      <c r="K92" s="609"/>
      <c r="L92" s="612"/>
      <c r="M92" s="612"/>
      <c r="N92" s="256"/>
      <c r="P92" s="238"/>
    </row>
    <row r="93" spans="1:22" s="14" customFormat="1" ht="20.25" customHeight="1">
      <c r="A93" s="639"/>
      <c r="B93" s="597" t="s">
        <v>151</v>
      </c>
      <c r="C93" s="640"/>
      <c r="D93" s="640"/>
      <c r="E93" s="427"/>
      <c r="F93" s="427"/>
      <c r="G93" s="1009"/>
      <c r="H93" s="1009"/>
      <c r="I93" s="1009"/>
      <c r="J93" s="1009"/>
      <c r="K93" s="1009"/>
      <c r="L93" s="1009"/>
      <c r="M93" s="1009"/>
      <c r="N93" s="256"/>
      <c r="O93" s="57"/>
      <c r="P93" s="57"/>
      <c r="Q93" s="57"/>
      <c r="R93" s="57"/>
      <c r="S93" s="57"/>
      <c r="T93" s="57"/>
      <c r="U93" s="696">
        <v>2475</v>
      </c>
      <c r="V93" s="698">
        <v>2760.9</v>
      </c>
    </row>
    <row r="94" spans="1:22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256"/>
      <c r="U94" s="696">
        <v>3662.7</v>
      </c>
      <c r="V94" s="696">
        <v>4085.7</v>
      </c>
    </row>
    <row r="95" spans="1:22" s="57" customFormat="1" ht="20.25" customHeight="1">
      <c r="A95" s="492"/>
      <c r="B95" s="606" t="s">
        <v>61</v>
      </c>
      <c r="C95" s="606"/>
      <c r="D95" s="606"/>
      <c r="E95" s="431"/>
      <c r="F95" s="913"/>
      <c r="G95" s="913"/>
      <c r="H95" s="1174" t="s">
        <v>277</v>
      </c>
      <c r="I95" s="1174"/>
      <c r="J95" s="1174"/>
      <c r="K95" s="1174"/>
      <c r="L95" s="1174"/>
      <c r="M95" s="1174"/>
      <c r="U95" s="696">
        <v>5122.8</v>
      </c>
      <c r="V95" s="696">
        <v>5714.4</v>
      </c>
    </row>
    <row r="96" spans="1:22" s="57" customFormat="1" ht="7.5" customHeight="1">
      <c r="A96" s="492"/>
      <c r="B96" s="427"/>
      <c r="C96" s="427"/>
      <c r="D96" s="427"/>
      <c r="E96" s="427"/>
      <c r="F96" s="427"/>
      <c r="G96" s="427"/>
      <c r="H96" s="1174"/>
      <c r="I96" s="1174"/>
      <c r="J96" s="1174"/>
      <c r="K96" s="1174"/>
      <c r="L96" s="1174"/>
      <c r="M96" s="1174"/>
      <c r="N96" s="256"/>
    </row>
    <row r="97" spans="1:238" s="57" customFormat="1" ht="19.5" customHeight="1">
      <c r="A97" s="492"/>
      <c r="B97" s="208" t="s">
        <v>145</v>
      </c>
      <c r="C97" s="207"/>
      <c r="D97" s="207"/>
      <c r="E97" s="914">
        <f>IF(SUM(L100:L105)=0,"",(SUM(L100:L105)))</f>
        <v>174074.76</v>
      </c>
      <c r="F97" s="914"/>
      <c r="G97" s="914"/>
      <c r="H97" s="1175" t="s">
        <v>278</v>
      </c>
      <c r="I97" s="1176"/>
      <c r="J97" s="1176"/>
      <c r="K97" s="1176"/>
      <c r="L97" s="1176"/>
      <c r="M97" s="1176"/>
      <c r="N97" s="256"/>
      <c r="U97" s="696">
        <v>424.8</v>
      </c>
      <c r="V97" s="696">
        <v>474</v>
      </c>
    </row>
    <row r="98" spans="1:238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I98" s="427"/>
      <c r="L98" s="427"/>
      <c r="M98" s="427"/>
      <c r="N98" s="256"/>
      <c r="O98" s="206"/>
      <c r="U98" s="696">
        <v>1248.5999999999999</v>
      </c>
      <c r="V98" s="696">
        <v>1392.9</v>
      </c>
    </row>
    <row r="99" spans="1:238" s="20" customFormat="1" ht="36.75" customHeight="1">
      <c r="A99" s="496"/>
      <c r="B99" s="599" t="s">
        <v>1</v>
      </c>
      <c r="C99" s="421"/>
      <c r="D99" s="421"/>
      <c r="E99" s="637" t="s">
        <v>124</v>
      </c>
      <c r="F99" s="637" t="s">
        <v>125</v>
      </c>
      <c r="G99" s="600" t="s">
        <v>126</v>
      </c>
      <c r="H99" s="605" t="s">
        <v>140</v>
      </c>
      <c r="I99" s="879"/>
      <c r="J99" s="598" t="s">
        <v>193</v>
      </c>
      <c r="K99" s="604" t="s">
        <v>192</v>
      </c>
      <c r="L99" s="596" t="s">
        <v>127</v>
      </c>
      <c r="M99" s="622" t="s">
        <v>2</v>
      </c>
      <c r="N99" s="487"/>
      <c r="U99" s="699">
        <v>1840.5</v>
      </c>
      <c r="V99" s="699">
        <v>2053.1999999999998</v>
      </c>
    </row>
    <row r="100" spans="1:238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62"/>
      <c r="I100" s="662"/>
      <c r="J100" s="536">
        <f t="shared" ref="J100:J105" si="4">IF(E100=0,"",INDEX($P$16:$P$30,MATCH(E100,$O$16:$O$30,0)))</f>
        <v>351.9</v>
      </c>
      <c r="K100" s="579">
        <f t="shared" ref="K100:K105" si="5">IF(ISERROR(L100/G100/F100),"",(L100/G100/F100))</f>
        <v>351.89999999999992</v>
      </c>
      <c r="L100" s="436">
        <f t="shared" ref="L100:L105" si="6">IF(E100=0,"",IF(E100="TT-I",F100*J100*G100,F100*J100*G100*(H100/40)))</f>
        <v>2111.3999999999996</v>
      </c>
      <c r="M100" s="113"/>
      <c r="N100" s="488"/>
      <c r="O100" s="20"/>
      <c r="P100" s="20"/>
      <c r="Q100" s="20"/>
      <c r="R100" s="20"/>
      <c r="U100" s="695">
        <v>4508.1000000000004</v>
      </c>
      <c r="V100" s="695">
        <v>5028.8999999999996</v>
      </c>
      <c r="IC100" s="60" t="e">
        <f>#REF!</f>
        <v>#REF!</v>
      </c>
      <c r="ID100" s="58" t="e">
        <f>IF(IC100&lt;&gt;0,IC100,"")</f>
        <v>#REF!</v>
      </c>
    </row>
    <row r="101" spans="1:238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63"/>
      <c r="I101" s="880"/>
      <c r="J101" s="430">
        <f t="shared" si="4"/>
        <v>351.9</v>
      </c>
      <c r="K101" s="579">
        <f t="shared" si="5"/>
        <v>351.89999999999992</v>
      </c>
      <c r="L101" s="152">
        <f t="shared" si="6"/>
        <v>4222.7999999999993</v>
      </c>
      <c r="M101" s="432"/>
      <c r="N101" s="488"/>
      <c r="O101" s="20"/>
      <c r="P101" s="20"/>
      <c r="Q101" s="20"/>
      <c r="R101" s="20"/>
      <c r="IC101" s="60" t="e">
        <f>#REF!</f>
        <v>#REF!</v>
      </c>
      <c r="ID101" s="58" t="e">
        <f>IF(IC101&lt;&gt;0,IC101,"")</f>
        <v>#REF!</v>
      </c>
    </row>
    <row r="102" spans="1:238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881"/>
      <c r="J102" s="430">
        <f t="shared" si="4"/>
        <v>703.2</v>
      </c>
      <c r="K102" s="579">
        <f t="shared" si="5"/>
        <v>281.28000000000003</v>
      </c>
      <c r="L102" s="152">
        <f t="shared" si="6"/>
        <v>6750.7200000000012</v>
      </c>
      <c r="M102" s="432"/>
      <c r="N102" s="488"/>
      <c r="O102" s="20"/>
      <c r="P102" s="20"/>
      <c r="Q102" s="20"/>
      <c r="R102" s="20"/>
      <c r="IC102" s="60" t="e">
        <f>#REF!</f>
        <v>#REF!</v>
      </c>
      <c r="ID102" s="58" t="e">
        <f>IF(IC102&lt;&gt;0,IC102,"")</f>
        <v>#REF!</v>
      </c>
    </row>
    <row r="103" spans="1:238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881"/>
      <c r="J103" s="430">
        <f t="shared" si="4"/>
        <v>984.3</v>
      </c>
      <c r="K103" s="579">
        <f t="shared" si="5"/>
        <v>984.29999999999984</v>
      </c>
      <c r="L103" s="152">
        <f t="shared" si="6"/>
        <v>11811.599999999999</v>
      </c>
      <c r="M103" s="432"/>
      <c r="N103" s="488"/>
      <c r="O103" s="20"/>
      <c r="P103" s="20"/>
      <c r="Q103" s="20"/>
      <c r="R103" s="20"/>
      <c r="IC103" s="60"/>
    </row>
    <row r="104" spans="1:238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881"/>
      <c r="J104" s="430">
        <f t="shared" si="4"/>
        <v>4076.7</v>
      </c>
      <c r="K104" s="579">
        <f t="shared" si="5"/>
        <v>1630.68</v>
      </c>
      <c r="L104" s="152">
        <f t="shared" si="6"/>
        <v>78272.639999999999</v>
      </c>
      <c r="M104" s="432"/>
      <c r="N104" s="488"/>
      <c r="O104" s="20"/>
      <c r="P104" s="20"/>
      <c r="Q104" s="20"/>
      <c r="R104" s="20"/>
      <c r="IC104" s="58" t="e">
        <f>#REF!</f>
        <v>#REF!</v>
      </c>
      <c r="ID104" s="58" t="e">
        <f>IF(IC104&lt;&gt;0,IC104,"")</f>
        <v>#REF!</v>
      </c>
    </row>
    <row r="105" spans="1:238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881"/>
      <c r="J105" s="430">
        <f t="shared" si="4"/>
        <v>5908.8</v>
      </c>
      <c r="K105" s="579">
        <f t="shared" si="5"/>
        <v>5908.8</v>
      </c>
      <c r="L105" s="152">
        <f t="shared" si="6"/>
        <v>70905.600000000006</v>
      </c>
      <c r="M105" s="432"/>
      <c r="N105" s="488"/>
      <c r="O105" s="20"/>
      <c r="P105" s="20"/>
      <c r="Q105" s="20"/>
      <c r="R105" s="20"/>
      <c r="IC105" s="58" t="e">
        <f>#REF!</f>
        <v>#REF!</v>
      </c>
      <c r="ID105" s="58" t="e">
        <f>IF(IC105&lt;&gt;0,IC105,"")</f>
        <v>#REF!</v>
      </c>
    </row>
    <row r="106" spans="1:238" ht="12.75" customHeight="1">
      <c r="O106" s="20"/>
      <c r="P106" s="20"/>
      <c r="Q106" s="20"/>
      <c r="R106" s="20"/>
    </row>
    <row r="107" spans="1:238" ht="21.75" customHeight="1">
      <c r="B107" s="1179" t="s">
        <v>298</v>
      </c>
      <c r="C107" s="1180"/>
      <c r="D107" s="1180"/>
      <c r="E107" s="1180"/>
      <c r="F107" s="1180"/>
      <c r="G107" s="1180"/>
      <c r="H107" s="1180"/>
      <c r="I107" s="1180"/>
      <c r="J107" s="1180"/>
      <c r="K107" s="1180"/>
      <c r="L107" s="1180"/>
      <c r="M107" s="1181"/>
      <c r="O107" s="20"/>
      <c r="P107" s="20"/>
      <c r="Q107" s="20"/>
      <c r="R107" s="20"/>
    </row>
    <row r="108" spans="1:238" ht="21.75" customHeight="1">
      <c r="B108" s="1179" t="s">
        <v>299</v>
      </c>
      <c r="C108" s="1180"/>
      <c r="D108" s="1180"/>
      <c r="E108" s="1180"/>
      <c r="F108" s="1180"/>
      <c r="G108" s="1180"/>
      <c r="H108" s="1180"/>
      <c r="I108" s="1180"/>
      <c r="J108" s="1180"/>
      <c r="K108" s="1180"/>
      <c r="L108" s="1180"/>
      <c r="M108" s="1181"/>
    </row>
    <row r="109" spans="1:238" ht="21.75" customHeight="1">
      <c r="B109" s="1179" t="s">
        <v>300</v>
      </c>
      <c r="C109" s="1180"/>
      <c r="D109" s="1180"/>
      <c r="E109" s="1180"/>
      <c r="F109" s="1180"/>
      <c r="G109" s="1180"/>
      <c r="H109" s="1180"/>
      <c r="I109" s="1180"/>
      <c r="J109" s="1180"/>
      <c r="K109" s="1180"/>
      <c r="L109" s="1180"/>
      <c r="M109" s="1181"/>
    </row>
    <row r="110" spans="1:238" ht="18" customHeight="1">
      <c r="B110" s="646" t="s">
        <v>292</v>
      </c>
      <c r="C110" s="647"/>
      <c r="D110" s="647"/>
      <c r="E110" s="647"/>
      <c r="F110" s="647"/>
      <c r="G110" s="648"/>
      <c r="H110" s="648"/>
      <c r="I110" s="648"/>
      <c r="J110" s="647"/>
      <c r="K110" s="647"/>
      <c r="L110" s="647"/>
      <c r="M110" s="649"/>
    </row>
    <row r="111" spans="1:238" ht="18" customHeight="1">
      <c r="B111" s="650" t="s">
        <v>293</v>
      </c>
      <c r="C111" s="651"/>
      <c r="D111" s="651"/>
      <c r="E111" s="651"/>
      <c r="F111" s="651"/>
      <c r="G111" s="652"/>
      <c r="H111" s="652"/>
      <c r="I111" s="652"/>
      <c r="J111" s="651"/>
      <c r="K111" s="651"/>
      <c r="L111" s="651"/>
      <c r="M111" s="653"/>
    </row>
    <row r="112" spans="1:238" ht="17.25" customHeight="1">
      <c r="B112" s="646" t="s">
        <v>294</v>
      </c>
      <c r="C112" s="647"/>
      <c r="D112" s="647"/>
      <c r="E112" s="647"/>
      <c r="F112" s="647"/>
      <c r="G112" s="648"/>
      <c r="H112" s="648"/>
      <c r="I112" s="648"/>
      <c r="J112" s="647"/>
      <c r="K112" s="647"/>
      <c r="L112" s="647"/>
      <c r="M112" s="649"/>
    </row>
    <row r="113" spans="1:14" ht="17.25" customHeight="1">
      <c r="B113" s="654" t="s">
        <v>295</v>
      </c>
      <c r="C113" s="655"/>
      <c r="D113" s="655"/>
      <c r="E113" s="655"/>
      <c r="F113" s="655"/>
      <c r="G113" s="119"/>
      <c r="H113" s="119"/>
      <c r="I113" s="119"/>
      <c r="J113" s="655"/>
      <c r="K113" s="655"/>
      <c r="L113" s="655"/>
      <c r="M113" s="656"/>
    </row>
    <row r="114" spans="1:14" ht="17.25" customHeight="1">
      <c r="B114" s="650" t="s">
        <v>296</v>
      </c>
      <c r="C114" s="651"/>
      <c r="D114" s="651"/>
      <c r="E114" s="651"/>
      <c r="F114" s="651"/>
      <c r="G114" s="652"/>
      <c r="H114" s="652"/>
      <c r="I114" s="652"/>
      <c r="J114" s="651"/>
      <c r="K114" s="651"/>
      <c r="L114" s="651"/>
      <c r="M114" s="653"/>
    </row>
    <row r="115" spans="1:14" ht="21.75" customHeight="1">
      <c r="B115" s="658" t="s">
        <v>297</v>
      </c>
      <c r="C115" s="659"/>
      <c r="D115" s="659"/>
      <c r="E115" s="659"/>
      <c r="F115" s="659"/>
      <c r="G115" s="660"/>
      <c r="H115" s="660"/>
      <c r="I115" s="660"/>
      <c r="J115" s="659"/>
      <c r="K115" s="659"/>
      <c r="L115" s="659"/>
      <c r="M115" s="661"/>
    </row>
    <row r="116" spans="1:14" ht="18" customHeight="1">
      <c r="B116" s="646" t="s">
        <v>290</v>
      </c>
      <c r="C116" s="647" t="s">
        <v>288</v>
      </c>
      <c r="D116" s="647"/>
      <c r="E116" s="647"/>
      <c r="F116" s="647"/>
      <c r="G116" s="648"/>
      <c r="H116" s="648"/>
      <c r="I116" s="648"/>
      <c r="J116" s="647"/>
      <c r="K116" s="647"/>
      <c r="L116" s="647"/>
      <c r="M116" s="649"/>
    </row>
    <row r="117" spans="1:14" ht="18" customHeight="1">
      <c r="B117" s="650" t="s">
        <v>289</v>
      </c>
      <c r="C117" s="651"/>
      <c r="D117" s="651"/>
      <c r="E117" s="651"/>
      <c r="F117" s="651"/>
      <c r="G117" s="652"/>
      <c r="H117" s="652"/>
      <c r="I117" s="652"/>
      <c r="J117" s="651"/>
      <c r="K117" s="651"/>
      <c r="L117" s="651"/>
      <c r="M117" s="653"/>
    </row>
    <row r="118" spans="1:14" ht="17.25" customHeight="1">
      <c r="B118" s="658" t="s">
        <v>291</v>
      </c>
      <c r="C118" s="659"/>
      <c r="D118" s="659"/>
      <c r="E118" s="659"/>
      <c r="F118" s="659"/>
      <c r="G118" s="660"/>
      <c r="H118" s="660"/>
      <c r="I118" s="660"/>
      <c r="J118" s="659"/>
      <c r="K118" s="659"/>
      <c r="L118" s="659"/>
      <c r="M118" s="661"/>
    </row>
    <row r="119" spans="1:14" ht="17.25" customHeight="1">
      <c r="B119" s="12"/>
      <c r="C119" s="12"/>
      <c r="D119" s="12"/>
      <c r="E119" s="12"/>
      <c r="F119" s="12"/>
      <c r="G119" s="657"/>
      <c r="H119" s="657"/>
      <c r="I119" s="657"/>
      <c r="J119" s="12"/>
      <c r="K119" s="12"/>
      <c r="L119" s="12"/>
      <c r="M119" s="12"/>
      <c r="N119" s="603"/>
    </row>
    <row r="120" spans="1:14" ht="18.75" customHeight="1">
      <c r="B120" s="643" t="s">
        <v>279</v>
      </c>
      <c r="G120" s="1178" t="s">
        <v>281</v>
      </c>
      <c r="H120" s="1178"/>
      <c r="I120" s="1178"/>
      <c r="J120" s="1178"/>
      <c r="K120" s="1178"/>
      <c r="L120" s="1178"/>
      <c r="M120" s="1178"/>
      <c r="N120" s="58"/>
    </row>
    <row r="121" spans="1:14" ht="11.25" customHeight="1">
      <c r="B121" s="58"/>
    </row>
    <row r="122" spans="1:14" ht="18.75" customHeight="1">
      <c r="B122" s="644" t="s">
        <v>280</v>
      </c>
    </row>
    <row r="123" spans="1:14" s="110" customFormat="1" ht="51" customHeight="1">
      <c r="A123" s="645"/>
      <c r="B123" s="1182" t="s">
        <v>283</v>
      </c>
      <c r="C123" s="1182"/>
      <c r="D123" s="1182"/>
      <c r="E123" s="1182"/>
      <c r="F123" s="1182"/>
      <c r="G123" s="1182"/>
      <c r="H123" s="1182"/>
      <c r="I123" s="1182"/>
      <c r="J123" s="1182"/>
      <c r="K123" s="1182"/>
      <c r="L123" s="1182"/>
      <c r="M123" s="1182"/>
      <c r="N123" s="547"/>
    </row>
    <row r="124" spans="1:14" s="110" customFormat="1" ht="51" customHeight="1">
      <c r="A124" s="645"/>
      <c r="B124" s="1182" t="s">
        <v>282</v>
      </c>
      <c r="C124" s="1182"/>
      <c r="D124" s="1182"/>
      <c r="E124" s="1182"/>
      <c r="F124" s="1182"/>
      <c r="G124" s="1182"/>
      <c r="H124" s="1182"/>
      <c r="I124" s="1182"/>
      <c r="J124" s="1182"/>
      <c r="K124" s="1182"/>
      <c r="L124" s="1182"/>
      <c r="M124" s="1182"/>
      <c r="N124" s="547"/>
    </row>
    <row r="125" spans="1:14" s="110" customFormat="1" ht="61.5" customHeight="1">
      <c r="A125" s="645"/>
      <c r="B125" s="1177" t="s">
        <v>284</v>
      </c>
      <c r="C125" s="1177"/>
      <c r="D125" s="1177"/>
      <c r="E125" s="1177"/>
      <c r="F125" s="1177"/>
      <c r="G125" s="1177"/>
      <c r="H125" s="1177"/>
      <c r="I125" s="1177"/>
      <c r="J125" s="1177"/>
      <c r="K125" s="1177"/>
      <c r="L125" s="1177"/>
      <c r="M125" s="1177"/>
      <c r="N125" s="547"/>
    </row>
    <row r="126" spans="1:14" s="110" customFormat="1" ht="51" customHeight="1">
      <c r="A126" s="645"/>
      <c r="B126" s="1177" t="s">
        <v>285</v>
      </c>
      <c r="C126" s="1177"/>
      <c r="D126" s="1177"/>
      <c r="E126" s="1177"/>
      <c r="F126" s="1177"/>
      <c r="G126" s="1177"/>
      <c r="H126" s="1177"/>
      <c r="I126" s="1177"/>
      <c r="J126" s="1177"/>
      <c r="K126" s="1177"/>
      <c r="L126" s="1177"/>
      <c r="M126" s="1177"/>
      <c r="N126" s="547"/>
    </row>
    <row r="127" spans="1:14" s="110" customFormat="1" ht="51" customHeight="1">
      <c r="A127" s="645"/>
      <c r="B127" s="1177" t="s">
        <v>286</v>
      </c>
      <c r="C127" s="1177"/>
      <c r="D127" s="1177"/>
      <c r="E127" s="1177"/>
      <c r="F127" s="1177"/>
      <c r="G127" s="1177"/>
      <c r="H127" s="1177"/>
      <c r="I127" s="1177"/>
      <c r="J127" s="1177"/>
      <c r="K127" s="1177"/>
      <c r="L127" s="1177"/>
      <c r="M127" s="1177"/>
      <c r="N127" s="547"/>
    </row>
    <row r="128" spans="1:14" s="110" customFormat="1" ht="51" customHeight="1">
      <c r="A128" s="645"/>
      <c r="B128" s="1177" t="s">
        <v>287</v>
      </c>
      <c r="C128" s="1177"/>
      <c r="D128" s="1177"/>
      <c r="E128" s="1177"/>
      <c r="F128" s="1177"/>
      <c r="G128" s="1177"/>
      <c r="H128" s="1177"/>
      <c r="I128" s="1177"/>
      <c r="J128" s="1177"/>
      <c r="K128" s="1177"/>
      <c r="L128" s="1177"/>
      <c r="M128" s="1177"/>
      <c r="N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DrWZAyVL61RyKw8jCUjo7f6tFmIXnPy0BjoZh5xk8QNNdCCSs8GufGbRE1G1OpRljoXaE28u1qxR2+We5PREJA==" saltValue="/+74NAIr9xeTJ8JoUmc+Fg==" spinCount="100000" sheet="1" objects="1" scenarios="1"/>
  <dataConsolidate/>
  <mergeCells count="26">
    <mergeCell ref="B128:M128"/>
    <mergeCell ref="G120:M120"/>
    <mergeCell ref="B107:M107"/>
    <mergeCell ref="B108:M108"/>
    <mergeCell ref="B109:M109"/>
    <mergeCell ref="B123:M123"/>
    <mergeCell ref="B124:M124"/>
    <mergeCell ref="B125:M125"/>
    <mergeCell ref="B126:M126"/>
    <mergeCell ref="B127:M127"/>
    <mergeCell ref="G93:M93"/>
    <mergeCell ref="F95:G95"/>
    <mergeCell ref="E97:G97"/>
    <mergeCell ref="B91:M91"/>
    <mergeCell ref="B90:M90"/>
    <mergeCell ref="H95:M96"/>
    <mergeCell ref="H97:M97"/>
    <mergeCell ref="G9:M9"/>
    <mergeCell ref="B7:I7"/>
    <mergeCell ref="J7:M7"/>
    <mergeCell ref="B88:J88"/>
    <mergeCell ref="B89:F89"/>
    <mergeCell ref="G89:H89"/>
    <mergeCell ref="E13:G13"/>
    <mergeCell ref="F11:G11"/>
    <mergeCell ref="K89:L89"/>
  </mergeCells>
  <conditionalFormatting sqref="C9:D9 B100:B105 B16:B49 C93:D93 E100:F105 F16:F49 E17:E49">
    <cfRule type="expression" dxfId="29" priority="38" stopIfTrue="1">
      <formula>$E$16&lt;&gt;"TT-I"</formula>
    </cfRule>
  </conditionalFormatting>
  <conditionalFormatting sqref="E13 E97 L100:L105 L16:L49">
    <cfRule type="cellIs" dxfId="28" priority="37" stopIfTrue="1" operator="equal">
      <formula>""</formula>
    </cfRule>
  </conditionalFormatting>
  <conditionalFormatting sqref="H16:I49 H100:I105">
    <cfRule type="expression" dxfId="27" priority="35" stopIfTrue="1">
      <formula>E16="TT-I"</formula>
    </cfRule>
    <cfRule type="cellIs" dxfId="26" priority="36" stopIfTrue="1" operator="equal">
      <formula>0</formula>
    </cfRule>
  </conditionalFormatting>
  <conditionalFormatting sqref="J100:K105 J16:K49">
    <cfRule type="cellIs" dxfId="25" priority="34" stopIfTrue="1" operator="equal">
      <formula>""</formula>
    </cfRule>
  </conditionalFormatting>
  <conditionalFormatting sqref="G9 G93">
    <cfRule type="cellIs" dxfId="24" priority="32" stopIfTrue="1" operator="equal">
      <formula>""</formula>
    </cfRule>
  </conditionalFormatting>
  <conditionalFormatting sqref="F11 F95">
    <cfRule type="cellIs" dxfId="23" priority="31" stopIfTrue="1" operator="equal">
      <formula>""</formula>
    </cfRule>
  </conditionalFormatting>
  <conditionalFormatting sqref="F11 G9:M9 G93:M93 F95">
    <cfRule type="cellIs" dxfId="22" priority="18" stopIfTrue="1" operator="equal">
      <formula>""</formula>
    </cfRule>
  </conditionalFormatting>
  <conditionalFormatting sqref="E16">
    <cfRule type="expression" dxfId="21" priority="6" stopIfTrue="1">
      <formula>$E$16&lt;&gt;"TT-I"</formula>
    </cfRule>
  </conditionalFormatting>
  <conditionalFormatting sqref="G16:G49">
    <cfRule type="cellIs" dxfId="20" priority="5" operator="equal">
      <formula>""</formula>
    </cfRule>
  </conditionalFormatting>
  <conditionalFormatting sqref="J7:M7">
    <cfRule type="cellIs" dxfId="19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K92 K8 B8"/>
    <dataValidation allowBlank="1" showErrorMessage="1" promptTitle="ATENÇÃO!" prompt="PARA RADIOISÓTOPOS OU RADIOATIVOS,  INDICAR O Nº DE AUTORIZAÇÃO DA CNEN PARA O PESQUISADOR  E PARA A INSTITUIÇÃO." sqref="J15:K15 C100:D105 E99:G99 J99:K99 C16:D49 E15:G15"/>
    <dataValidation allowBlank="1" showInputMessage="1" showErrorMessage="1" errorTitle="ATENÇÃO!" error="Esse campo só aceita NÚMEROS." sqref="L100:L105 L16:L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$O$16:$O$21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I49 H100:I105">
      <formula1>$R$16:$R$40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9a-BOLSAS - TT</vt:lpstr>
      <vt:lpstr>9b-BOLSAS IC,DD,PD - TEMÁTICO</vt:lpstr>
      <vt:lpstr>9C-BOLSAS IC,DD - JP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'9a-BOLSAS - TT'!Area_de_impressao</vt:lpstr>
      <vt:lpstr>'9C-BOLSAS IC,DD - JP'!Area_de_impressao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'9a-BOLSAS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2014-03-07T13:57:59Z</dcterms:modified>
  <cp:category>Planilha do Microsoft Excel</cp:category>
</cp:coreProperties>
</file>